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29" i="1" l="1"/>
  <c r="CJ29" i="1"/>
  <c r="CI29" i="1"/>
  <c r="CH29" i="1"/>
  <c r="CG29" i="1"/>
  <c r="CF29" i="1"/>
  <c r="CE29" i="1"/>
  <c r="CD29" i="1"/>
  <c r="CB29" i="1"/>
  <c r="CA29" i="1"/>
  <c r="BX29" i="1"/>
  <c r="BU29" i="1"/>
  <c r="BR29" i="1"/>
  <c r="BO29" i="1"/>
  <c r="BL29" i="1"/>
  <c r="BK29" i="1"/>
  <c r="BH29" i="1"/>
  <c r="BD29" i="1"/>
  <c r="BA29" i="1"/>
  <c r="AZ29" i="1"/>
  <c r="AY29" i="1"/>
  <c r="AX29" i="1"/>
  <c r="AU29" i="1"/>
  <c r="AS29" i="1"/>
  <c r="AQ29" i="1"/>
  <c r="AP29" i="1"/>
  <c r="AO29" i="1"/>
  <c r="AN29" i="1"/>
  <c r="AM29" i="1"/>
  <c r="AL29" i="1"/>
  <c r="AK29" i="1"/>
  <c r="AJ29" i="1"/>
  <c r="AI29" i="1"/>
  <c r="AH29" i="1"/>
  <c r="AG29" i="1"/>
  <c r="W29" i="1"/>
  <c r="S29" i="1"/>
  <c r="R29" i="1"/>
  <c r="Q29" i="1"/>
  <c r="N29" i="1"/>
  <c r="M29" i="1"/>
  <c r="L29" i="1"/>
  <c r="I29" i="1"/>
  <c r="AW29" i="1"/>
  <c r="T29" i="1"/>
  <c r="BF28" i="1"/>
  <c r="AT28" i="1"/>
  <c r="P28" i="1"/>
  <c r="O28" i="1" s="1"/>
  <c r="BF27" i="1"/>
  <c r="AT27" i="1"/>
  <c r="P27" i="1"/>
  <c r="O27" i="1" s="1"/>
  <c r="BF26" i="1"/>
  <c r="AT26" i="1"/>
  <c r="U26" i="1"/>
  <c r="P26" i="1"/>
  <c r="BF25" i="1"/>
  <c r="AT25" i="1"/>
  <c r="P25" i="1"/>
  <c r="O25" i="1" s="1"/>
  <c r="BF24" i="1"/>
  <c r="AT24" i="1"/>
  <c r="P24" i="1"/>
  <c r="O24" i="1" s="1"/>
  <c r="BF23" i="1"/>
  <c r="AT23" i="1"/>
  <c r="P23" i="1"/>
  <c r="O23" i="1" s="1"/>
  <c r="BF22" i="1"/>
  <c r="AT22" i="1"/>
  <c r="P22" i="1"/>
  <c r="O22" i="1" s="1"/>
  <c r="BF21" i="1"/>
  <c r="AT21" i="1"/>
  <c r="AR21" i="1"/>
  <c r="AR29" i="1" s="1"/>
  <c r="P21" i="1"/>
  <c r="O21" i="1" s="1"/>
  <c r="BF20" i="1"/>
  <c r="AT20" i="1"/>
  <c r="P20" i="1"/>
  <c r="O20" i="1" s="1"/>
  <c r="BF19" i="1"/>
  <c r="AT19" i="1"/>
  <c r="P19" i="1"/>
  <c r="O19" i="1" s="1"/>
  <c r="BF18" i="1"/>
  <c r="AT18" i="1"/>
  <c r="P18" i="1"/>
  <c r="O18" i="1" s="1"/>
  <c r="BF17" i="1"/>
  <c r="AT17" i="1"/>
  <c r="P17" i="1"/>
  <c r="O17" i="1" s="1"/>
  <c r="BF16" i="1"/>
  <c r="AT16" i="1"/>
  <c r="P16" i="1"/>
  <c r="O16" i="1" s="1"/>
  <c r="BF15" i="1"/>
  <c r="AT15" i="1"/>
  <c r="P15" i="1"/>
  <c r="O15" i="1" s="1"/>
  <c r="BF14" i="1"/>
  <c r="AT14" i="1"/>
  <c r="P14" i="1"/>
  <c r="O14" i="1" s="1"/>
  <c r="BF13" i="1"/>
  <c r="AT13" i="1"/>
  <c r="P13" i="1"/>
  <c r="O13" i="1" s="1"/>
  <c r="BF12" i="1"/>
  <c r="AT12" i="1"/>
  <c r="P12" i="1"/>
  <c r="O12" i="1" s="1"/>
  <c r="BF11" i="1"/>
  <c r="AT11" i="1"/>
  <c r="U11" i="1"/>
  <c r="U29" i="1" s="1"/>
  <c r="P11" i="1"/>
  <c r="BF10" i="1"/>
  <c r="AT10" i="1"/>
  <c r="P10" i="1"/>
  <c r="O10" i="1" s="1"/>
  <c r="BF9" i="1"/>
  <c r="AT9" i="1"/>
  <c r="P9" i="1"/>
  <c r="O9" i="1" s="1"/>
  <c r="BF8" i="1"/>
  <c r="BF29" i="1" s="1"/>
  <c r="AT8" i="1"/>
  <c r="P8" i="1"/>
  <c r="O8" i="1" s="1"/>
  <c r="BF7" i="1"/>
  <c r="AT7" i="1"/>
  <c r="AT29" i="1" s="1"/>
  <c r="P7" i="1"/>
  <c r="O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P29" i="1"/>
  <c r="O11" i="1" l="1"/>
  <c r="O26" i="1"/>
  <c r="O29" i="1" l="1"/>
</calcChain>
</file>

<file path=xl/sharedStrings.xml><?xml version="1.0" encoding="utf-8"?>
<sst xmlns="http://schemas.openxmlformats.org/spreadsheetml/2006/main" count="928" uniqueCount="206">
  <si>
    <t xml:space="preserve"> </t>
  </si>
  <si>
    <t>СТЕНЫ</t>
  </si>
  <si>
    <t>КРОВЛЯ</t>
  </si>
  <si>
    <t>ПОДВАЛ</t>
  </si>
  <si>
    <t>ПОМЕЩЕНИЯ ОБЩЕГО ПОЛЬЗОВАНИЯ</t>
  </si>
  <si>
    <t>МУСОРОПРОВОД</t>
  </si>
  <si>
    <t>СИСТЕМА ОТОПЛЕНИЯ</t>
  </si>
  <si>
    <t>СИСТЕМА ВОДОСНАБЖЕНИЯ</t>
  </si>
  <si>
    <t>СИСТЕМА КАНАЛИЗАЦИИ</t>
  </si>
  <si>
    <t>СИСТЕМА ЭЛЕКТРОСНАБЖЕНИЯ</t>
  </si>
  <si>
    <t>СИСТЕМА ГАЗОСНАБЖЕНИЯ</t>
  </si>
  <si>
    <t>ЛИФТОВОЕ ХОЗЯЙСТВО</t>
  </si>
  <si>
    <t>Год проведения последнего капремонта лестниц</t>
  </si>
  <si>
    <t>Год проведения последнего капремонта дверных заполнений и входных площадок</t>
  </si>
  <si>
    <t>Год проведения последнего благоустройство дворовой территории</t>
  </si>
  <si>
    <t>выбор способа управления(торги,общие собрания)</t>
  </si>
  <si>
    <t>№</t>
  </si>
  <si>
    <t>эксплуатирующая организация</t>
  </si>
  <si>
    <t>Адрес многоквартирного дома</t>
  </si>
  <si>
    <t>Код субъекта Российской Федерации</t>
  </si>
  <si>
    <t>Код муниципального образования</t>
  </si>
  <si>
    <t>Наименование муниципального образования</t>
  </si>
  <si>
    <t>Инвентарный номер здания</t>
  </si>
  <si>
    <t xml:space="preserve">Кадастровый номер </t>
  </si>
  <si>
    <t>Серия, тип проекта</t>
  </si>
  <si>
    <t>Тип жилого дома</t>
  </si>
  <si>
    <t>Количество квартир</t>
  </si>
  <si>
    <t>Количество проживающих</t>
  </si>
  <si>
    <t>Количество лицевых счетов</t>
  </si>
  <si>
    <t>общая площадь здания</t>
  </si>
  <si>
    <t>Площадь жилых помещений, в т.ч. по видам собственности</t>
  </si>
  <si>
    <t>Площадь нежилых помещений общего пользования</t>
  </si>
  <si>
    <t>Площадь нежилых помещений функционального назначения</t>
  </si>
  <si>
    <t>Количество этажей наибольшее</t>
  </si>
  <si>
    <t>Количество подъездов</t>
  </si>
  <si>
    <t>Год постройки</t>
  </si>
  <si>
    <t>Год проведения реконструкции</t>
  </si>
  <si>
    <t>Год проведения текущего ремонта</t>
  </si>
  <si>
    <t>Вид последнего капремонта</t>
  </si>
  <si>
    <t>Степень износа здания, в т.ч. по элементам</t>
  </si>
  <si>
    <t>Материал несущих стен</t>
  </si>
  <si>
    <t>Площадь фасада, в т.ч. по видам</t>
  </si>
  <si>
    <t>Год проведения последнего капитального ремонта фасада</t>
  </si>
  <si>
    <t>Площадь кровли, в т.ч. по видам</t>
  </si>
  <si>
    <t>Год проведения последнего капитального ремонта кровли</t>
  </si>
  <si>
    <t>Подвал</t>
  </si>
  <si>
    <t>Площадь эксплуатируемых подвальных помещений</t>
  </si>
  <si>
    <t>Год проведения последнего капитального ремонта подвальных помещений</t>
  </si>
  <si>
    <t>Площадь помещений общего пользования</t>
  </si>
  <si>
    <t>Год проведения последнего ремонта помещений общего пользования</t>
  </si>
  <si>
    <t>Количество мусоропроводов</t>
  </si>
  <si>
    <t>Год проведения последнего капитального ремонта мусоропроводов</t>
  </si>
  <si>
    <t>Система отопления</t>
  </si>
  <si>
    <t>Количество элеваторных узлов системы отопления</t>
  </si>
  <si>
    <t>Длина трубопроводов системы отопления</t>
  </si>
  <si>
    <t>Год проведения последнего капитального ремонта системы отопления</t>
  </si>
  <si>
    <t>Система горячего водоснабжения</t>
  </si>
  <si>
    <t>Длина трубопроводов системы горячего водоснабжения</t>
  </si>
  <si>
    <t>Год проведения последнего капитального ремонта</t>
  </si>
  <si>
    <t>Система холодного водоснабжения</t>
  </si>
  <si>
    <t>Длина трубопроводов системы холодного водоснабжения</t>
  </si>
  <si>
    <t>Система водоотведения (канализации)</t>
  </si>
  <si>
    <t>Длина трубопроводов системы водоотведения</t>
  </si>
  <si>
    <t>Система электроснабжения</t>
  </si>
  <si>
    <t>Длина сетей в местах общего пользования</t>
  </si>
  <si>
    <t>Год проведения последнего капремонта</t>
  </si>
  <si>
    <t>Система газоснабжения</t>
  </si>
  <si>
    <t>Длина сетей соответствующих требованиям</t>
  </si>
  <si>
    <t>Длина сетей не соответствующих требованиям</t>
  </si>
  <si>
    <t>Количество лифтов, в т.ч. по срокам эксплуатации после установки или последнего капитального ремонта</t>
  </si>
  <si>
    <t>Количество остановок лифтов</t>
  </si>
  <si>
    <t>Год проведения последнего капремонта лифтового хозяйства</t>
  </si>
  <si>
    <t>Класс энергоэффективности здания</t>
  </si>
  <si>
    <t>площадь земельного участка</t>
  </si>
  <si>
    <t>всего</t>
  </si>
  <si>
    <t>Частная</t>
  </si>
  <si>
    <t>Муниципальная</t>
  </si>
  <si>
    <t>Государственная</t>
  </si>
  <si>
    <t>общая</t>
  </si>
  <si>
    <t>фундамент</t>
  </si>
  <si>
    <t>несущие стены</t>
  </si>
  <si>
    <t>перекрытия</t>
  </si>
  <si>
    <t>оштукатуренный</t>
  </si>
  <si>
    <t>неоштукатуренный</t>
  </si>
  <si>
    <t>панельный</t>
  </si>
  <si>
    <t>облицованный плиткой</t>
  </si>
  <si>
    <t>облицованный сайдингом</t>
  </si>
  <si>
    <t>деревянный</t>
  </si>
  <si>
    <t>утепленный с отделкой декоративной штукатуркой</t>
  </si>
  <si>
    <t>утепленный с отделкой плиткой</t>
  </si>
  <si>
    <t>утепленный с отделкой сайдингом</t>
  </si>
  <si>
    <t>отмостка</t>
  </si>
  <si>
    <t>остекление мест общего пользования (дерево)</t>
  </si>
  <si>
    <t>остекление мест общего пользования (пластик)</t>
  </si>
  <si>
    <t>остекление индивидуальное (дерево)</t>
  </si>
  <si>
    <t>остекление индивидуальное (пластик)</t>
  </si>
  <si>
    <t xml:space="preserve">общая </t>
  </si>
  <si>
    <t>шиферная скатная</t>
  </si>
  <si>
    <t>металлическая скатная</t>
  </si>
  <si>
    <t>иная скатная</t>
  </si>
  <si>
    <t>плоская</t>
  </si>
  <si>
    <t>до 5 лет</t>
  </si>
  <si>
    <t>от 6 до 10 лет</t>
  </si>
  <si>
    <t>от 11 до 15 лет</t>
  </si>
  <si>
    <t>от 16 до 20 лет</t>
  </si>
  <si>
    <t>от 21 до 25 лет</t>
  </si>
  <si>
    <t>от 26 лет и более</t>
  </si>
  <si>
    <t>выведенных из эксплуатации</t>
  </si>
  <si>
    <t>текст</t>
  </si>
  <si>
    <t>Код ССРФ</t>
  </si>
  <si>
    <t>ОКТМО</t>
  </si>
  <si>
    <t>м2</t>
  </si>
  <si>
    <t>выбор</t>
  </si>
  <si>
    <t>ед.</t>
  </si>
  <si>
    <t>М2</t>
  </si>
  <si>
    <t>год</t>
  </si>
  <si>
    <t>%</t>
  </si>
  <si>
    <t>М</t>
  </si>
  <si>
    <t>Старооскольский городской округ</t>
  </si>
  <si>
    <t>многоквартирный дом</t>
  </si>
  <si>
    <t>нет</t>
  </si>
  <si>
    <t>частичный</t>
  </si>
  <si>
    <t>панельные</t>
  </si>
  <si>
    <t xml:space="preserve"> эксплуатируемый</t>
  </si>
  <si>
    <t>централизован.</t>
  </si>
  <si>
    <t>отсутствует</t>
  </si>
  <si>
    <t>не присвоен</t>
  </si>
  <si>
    <t xml:space="preserve">нет </t>
  </si>
  <si>
    <t>общие собрания</t>
  </si>
  <si>
    <t>Лесной д.5</t>
  </si>
  <si>
    <t>14:440:001:000909650</t>
  </si>
  <si>
    <t>31:06:0204012:22</t>
  </si>
  <si>
    <t>90-031,90-05</t>
  </si>
  <si>
    <t>Лесной д.6</t>
  </si>
  <si>
    <t>14:440:001:000902690</t>
  </si>
  <si>
    <t>90-05</t>
  </si>
  <si>
    <t>9/10»</t>
  </si>
  <si>
    <t>1990-91</t>
  </si>
  <si>
    <t>Лесной д.7</t>
  </si>
  <si>
    <t>14:440:001:000900420</t>
  </si>
  <si>
    <t>31:06:0204012:23</t>
  </si>
  <si>
    <t>Лесной д.8</t>
  </si>
  <si>
    <t>14:440:001:000900430</t>
  </si>
  <si>
    <t xml:space="preserve"> 3-90 </t>
  </si>
  <si>
    <t>Лесной д.9</t>
  </si>
  <si>
    <t>14:440:001:005123080</t>
  </si>
  <si>
    <t>31:06:0204012:24</t>
  </si>
  <si>
    <t xml:space="preserve"> 3-91</t>
  </si>
  <si>
    <t>Лесной д.10</t>
  </si>
  <si>
    <t>14:440:001:005:126460</t>
  </si>
  <si>
    <t>31:06:0204012:2</t>
  </si>
  <si>
    <t>Лесной д.11</t>
  </si>
  <si>
    <t>14:440:001:000902150</t>
  </si>
  <si>
    <t>31:06:0204012:25</t>
  </si>
  <si>
    <t>2014-2015</t>
  </si>
  <si>
    <t>Лесной д.12</t>
  </si>
  <si>
    <t>14:440:001:000904930</t>
  </si>
  <si>
    <t>31:06:0204012:27</t>
  </si>
  <si>
    <t>Лесной д.13</t>
  </si>
  <si>
    <t>14:440:001:000902480</t>
  </si>
  <si>
    <t>31:06:0204012:29</t>
  </si>
  <si>
    <t>Лесной д.14</t>
  </si>
  <si>
    <t>14:440:001:000903520</t>
  </si>
  <si>
    <t>31:06:0204012:28</t>
  </si>
  <si>
    <t>Лесной д.15</t>
  </si>
  <si>
    <t>14:440:001:000907240</t>
  </si>
  <si>
    <t>31:06:0204012:20</t>
  </si>
  <si>
    <t>90-05,90-022</t>
  </si>
  <si>
    <t>Лесной д.16</t>
  </si>
  <si>
    <t>14:440:001:000905470</t>
  </si>
  <si>
    <t>31:06:0204012:35</t>
  </si>
  <si>
    <t>Лесной д.16а</t>
  </si>
  <si>
    <t>14:440:001:000907030</t>
  </si>
  <si>
    <t>Лесной д.18</t>
  </si>
  <si>
    <t>14:440:001:000908430</t>
  </si>
  <si>
    <t>31:06:0204012:26</t>
  </si>
  <si>
    <t>2012-2013</t>
  </si>
  <si>
    <t>Юбилейный д.1</t>
  </si>
  <si>
    <t>14:440:001:000903530</t>
  </si>
  <si>
    <t>31:06:0204011:32</t>
  </si>
  <si>
    <t>Юбилейный д.2</t>
  </si>
  <si>
    <t>14:440:001:000903100</t>
  </si>
  <si>
    <t>31:06:0204011:31</t>
  </si>
  <si>
    <t>2013-2014</t>
  </si>
  <si>
    <t>Юбилейный д.3</t>
  </si>
  <si>
    <t>14:440:001:000903980</t>
  </si>
  <si>
    <t>31:06:0204011:34</t>
  </si>
  <si>
    <t>2004-2005</t>
  </si>
  <si>
    <t>Юбилейный д.4</t>
  </si>
  <si>
    <t>14:440:001:000903700</t>
  </si>
  <si>
    <t>31:06:0204011:14</t>
  </si>
  <si>
    <t>Юбилейный д.5</t>
  </si>
  <si>
    <t>14:440:001:000905210</t>
  </si>
  <si>
    <t>31:06:0204011:16</t>
  </si>
  <si>
    <t>Юбилейный д.7</t>
  </si>
  <si>
    <t>14:440:001:005125350</t>
  </si>
  <si>
    <t>31:06:0204011:26</t>
  </si>
  <si>
    <t>Юбилейный д.8</t>
  </si>
  <si>
    <t>14:440:001:000905830</t>
  </si>
  <si>
    <t>31:06:0204011:17</t>
  </si>
  <si>
    <t>Юбилейный д.9</t>
  </si>
  <si>
    <t>14:440:001:000904300</t>
  </si>
  <si>
    <t>31:06:0204011:15</t>
  </si>
  <si>
    <t>2001-2003</t>
  </si>
  <si>
    <t>ООО УК  "ЖЭУ-1"</t>
  </si>
  <si>
    <t>Техническая характеристика многоквартирного жилищного фонда по ООО УК "ЖЭУ-1"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</si>
</sst>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E+000"/>
    <numFmt numFmtId="165" formatCode="mm/yy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NumberFormat="1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 indent="2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 indent="2"/>
    </xf>
    <xf numFmtId="1" fontId="2" fillId="0" borderId="1" xfId="0" applyNumberFormat="1" applyFont="1" applyFill="1" applyBorder="1" applyAlignment="1">
      <alignment horizontal="left" vertical="center" wrapText="1" indent="2"/>
    </xf>
    <xf numFmtId="1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left" vertical="center" indent="2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indent="2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2"/>
    </xf>
    <xf numFmtId="0" fontId="2" fillId="2" borderId="1" xfId="0" applyFont="1" applyFill="1" applyBorder="1" applyAlignment="1">
      <alignment horizontal="justify"/>
    </xf>
    <xf numFmtId="164" fontId="2" fillId="2" borderId="1" xfId="0" applyNumberFormat="1" applyFont="1" applyFill="1" applyBorder="1" applyAlignment="1">
      <alignment horizontal="left" vertical="center" wrapText="1" indent="2"/>
    </xf>
    <xf numFmtId="165" fontId="2" fillId="2" borderId="1" xfId="0" applyNumberFormat="1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justify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left" vertical="center" indent="2"/>
    </xf>
    <xf numFmtId="0" fontId="2" fillId="2" borderId="6" xfId="0" applyNumberFormat="1" applyFont="1" applyFill="1" applyBorder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9"/>
  <sheetViews>
    <sheetView tabSelected="1" workbookViewId="0">
      <selection activeCell="H2" sqref="H2"/>
    </sheetView>
  </sheetViews>
  <sheetFormatPr defaultRowHeight="15" x14ac:dyDescent="0.25"/>
  <cols>
    <col min="1" max="1" width="24.85546875" customWidth="1"/>
    <col min="2" max="2" width="24.28515625" customWidth="1"/>
    <col min="9" max="9" width="11.7109375" customWidth="1"/>
    <col min="15" max="15" width="12.140625" customWidth="1"/>
    <col min="16" max="16" width="13" customWidth="1"/>
    <col min="17" max="17" width="11.28515625" customWidth="1"/>
    <col min="18" max="18" width="12.7109375" customWidth="1"/>
    <col min="20" max="20" width="12.140625" customWidth="1"/>
    <col min="58" max="58" width="13.140625" customWidth="1"/>
  </cols>
  <sheetData>
    <row r="1" spans="1:96" ht="15.75" x14ac:dyDescent="0.25">
      <c r="A1" s="1"/>
      <c r="B1" s="1"/>
      <c r="C1" s="1"/>
      <c r="D1" s="2"/>
      <c r="E1" s="2"/>
      <c r="F1" s="2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"/>
      <c r="Y1" s="4"/>
      <c r="Z1" s="6"/>
      <c r="AA1" s="4"/>
      <c r="AB1" s="4"/>
      <c r="AC1" s="4"/>
      <c r="AD1" s="4"/>
      <c r="AE1" s="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8"/>
      <c r="BG1" s="9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2"/>
      <c r="CO1" s="13"/>
      <c r="CP1" s="13"/>
      <c r="CQ1" s="13"/>
      <c r="CR1" s="13"/>
    </row>
    <row r="2" spans="1:96" ht="15.75" x14ac:dyDescent="0.25">
      <c r="A2" s="1"/>
      <c r="B2" s="1"/>
      <c r="C2" s="1" t="s">
        <v>0</v>
      </c>
      <c r="D2" s="2"/>
      <c r="E2" s="2"/>
      <c r="F2" s="2"/>
      <c r="G2" s="3" t="s">
        <v>205</v>
      </c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6"/>
      <c r="Y2" s="4"/>
      <c r="Z2" s="6"/>
      <c r="AA2" s="4"/>
      <c r="AB2" s="4"/>
      <c r="AC2" s="4"/>
      <c r="AD2" s="4"/>
      <c r="AE2" s="7"/>
      <c r="AF2" s="14" t="s">
        <v>1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"/>
      <c r="AW2" s="14" t="s">
        <v>2</v>
      </c>
      <c r="AX2" s="14"/>
      <c r="AY2" s="14"/>
      <c r="AZ2" s="14"/>
      <c r="BA2" s="14"/>
      <c r="BB2" s="14"/>
      <c r="BC2" s="14" t="s">
        <v>3</v>
      </c>
      <c r="BD2" s="14"/>
      <c r="BE2" s="14"/>
      <c r="BF2" s="15" t="s">
        <v>4</v>
      </c>
      <c r="BG2" s="15"/>
      <c r="BH2" s="16" t="s">
        <v>5</v>
      </c>
      <c r="BI2" s="16"/>
      <c r="BJ2" s="16" t="s">
        <v>6</v>
      </c>
      <c r="BK2" s="16"/>
      <c r="BL2" s="16"/>
      <c r="BM2" s="16"/>
      <c r="BN2" s="16" t="s">
        <v>7</v>
      </c>
      <c r="BO2" s="16"/>
      <c r="BP2" s="16"/>
      <c r="BQ2" s="16"/>
      <c r="BR2" s="16"/>
      <c r="BS2" s="16"/>
      <c r="BT2" s="16" t="s">
        <v>8</v>
      </c>
      <c r="BU2" s="16"/>
      <c r="BV2" s="16"/>
      <c r="BW2" s="16" t="s">
        <v>9</v>
      </c>
      <c r="BX2" s="16"/>
      <c r="BY2" s="16"/>
      <c r="BZ2" s="16" t="s">
        <v>10</v>
      </c>
      <c r="CA2" s="16"/>
      <c r="CB2" s="16"/>
      <c r="CC2" s="16"/>
      <c r="CD2" s="17" t="s">
        <v>11</v>
      </c>
      <c r="CE2" s="17"/>
      <c r="CF2" s="17"/>
      <c r="CG2" s="17"/>
      <c r="CH2" s="17"/>
      <c r="CI2" s="17"/>
      <c r="CJ2" s="17"/>
      <c r="CK2" s="17"/>
      <c r="CL2" s="17"/>
      <c r="CM2" s="17"/>
      <c r="CN2" s="12" t="s">
        <v>0</v>
      </c>
      <c r="CO2" s="18" t="s">
        <v>12</v>
      </c>
      <c r="CP2" s="18" t="s">
        <v>13</v>
      </c>
      <c r="CQ2" s="18" t="s">
        <v>14</v>
      </c>
      <c r="CR2" s="18" t="s">
        <v>15</v>
      </c>
    </row>
    <row r="3" spans="1:96" ht="159.75" x14ac:dyDescent="0.25">
      <c r="A3" s="14" t="s">
        <v>16</v>
      </c>
      <c r="B3" s="15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8"/>
      <c r="J3" s="15" t="s">
        <v>24</v>
      </c>
      <c r="K3" s="15" t="s">
        <v>25</v>
      </c>
      <c r="L3" s="19" t="s">
        <v>26</v>
      </c>
      <c r="M3" s="19" t="s">
        <v>27</v>
      </c>
      <c r="N3" s="19" t="s">
        <v>28</v>
      </c>
      <c r="O3" s="19" t="s">
        <v>29</v>
      </c>
      <c r="P3" s="15" t="s">
        <v>30</v>
      </c>
      <c r="Q3" s="15"/>
      <c r="R3" s="15"/>
      <c r="S3" s="15"/>
      <c r="T3" s="19" t="s">
        <v>31</v>
      </c>
      <c r="U3" s="19" t="s">
        <v>32</v>
      </c>
      <c r="V3" s="19" t="s">
        <v>33</v>
      </c>
      <c r="W3" s="19" t="s">
        <v>34</v>
      </c>
      <c r="X3" s="18" t="s">
        <v>35</v>
      </c>
      <c r="Y3" s="19" t="s">
        <v>36</v>
      </c>
      <c r="Z3" s="18" t="s">
        <v>37</v>
      </c>
      <c r="AA3" s="19" t="s">
        <v>38</v>
      </c>
      <c r="AB3" s="15" t="s">
        <v>39</v>
      </c>
      <c r="AC3" s="15"/>
      <c r="AD3" s="15"/>
      <c r="AE3" s="15"/>
      <c r="AF3" s="15" t="s">
        <v>40</v>
      </c>
      <c r="AG3" s="14" t="s">
        <v>41</v>
      </c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20" t="s">
        <v>42</v>
      </c>
      <c r="AW3" s="15" t="s">
        <v>43</v>
      </c>
      <c r="AX3" s="15"/>
      <c r="AY3" s="15"/>
      <c r="AZ3" s="15"/>
      <c r="BA3" s="15"/>
      <c r="BB3" s="19" t="s">
        <v>44</v>
      </c>
      <c r="BC3" s="15" t="s">
        <v>45</v>
      </c>
      <c r="BD3" s="15" t="s">
        <v>46</v>
      </c>
      <c r="BE3" s="19" t="s">
        <v>47</v>
      </c>
      <c r="BF3" s="15" t="s">
        <v>48</v>
      </c>
      <c r="BG3" s="18" t="s">
        <v>49</v>
      </c>
      <c r="BH3" s="21" t="s">
        <v>50</v>
      </c>
      <c r="BI3" s="18" t="s">
        <v>51</v>
      </c>
      <c r="BJ3" s="21" t="s">
        <v>52</v>
      </c>
      <c r="BK3" s="21" t="s">
        <v>53</v>
      </c>
      <c r="BL3" s="22" t="s">
        <v>54</v>
      </c>
      <c r="BM3" s="18" t="s">
        <v>55</v>
      </c>
      <c r="BN3" s="21" t="s">
        <v>56</v>
      </c>
      <c r="BO3" s="21" t="s">
        <v>57</v>
      </c>
      <c r="BP3" s="18" t="s">
        <v>58</v>
      </c>
      <c r="BQ3" s="21" t="s">
        <v>59</v>
      </c>
      <c r="BR3" s="21" t="s">
        <v>60</v>
      </c>
      <c r="BS3" s="18" t="s">
        <v>58</v>
      </c>
      <c r="BT3" s="21" t="s">
        <v>61</v>
      </c>
      <c r="BU3" s="21" t="s">
        <v>62</v>
      </c>
      <c r="BV3" s="18" t="s">
        <v>58</v>
      </c>
      <c r="BW3" s="21" t="s">
        <v>63</v>
      </c>
      <c r="BX3" s="21" t="s">
        <v>64</v>
      </c>
      <c r="BY3" s="18" t="s">
        <v>65</v>
      </c>
      <c r="BZ3" s="21" t="s">
        <v>66</v>
      </c>
      <c r="CA3" s="21" t="s">
        <v>67</v>
      </c>
      <c r="CB3" s="21" t="s">
        <v>68</v>
      </c>
      <c r="CC3" s="18" t="s">
        <v>65</v>
      </c>
      <c r="CD3" s="21" t="s">
        <v>69</v>
      </c>
      <c r="CE3" s="21"/>
      <c r="CF3" s="21"/>
      <c r="CG3" s="21"/>
      <c r="CH3" s="21"/>
      <c r="CI3" s="21"/>
      <c r="CJ3" s="21"/>
      <c r="CK3" s="21"/>
      <c r="CL3" s="18" t="s">
        <v>70</v>
      </c>
      <c r="CM3" s="18" t="s">
        <v>71</v>
      </c>
      <c r="CN3" s="18" t="s">
        <v>72</v>
      </c>
      <c r="CO3" s="18"/>
      <c r="CP3" s="18"/>
      <c r="CQ3" s="18"/>
      <c r="CR3" s="18"/>
    </row>
    <row r="4" spans="1:96" ht="146.25" x14ac:dyDescent="0.25">
      <c r="A4" s="14"/>
      <c r="B4" s="15"/>
      <c r="C4" s="15"/>
      <c r="D4" s="15"/>
      <c r="E4" s="15"/>
      <c r="F4" s="15"/>
      <c r="G4" s="15"/>
      <c r="H4" s="15"/>
      <c r="I4" s="8" t="s">
        <v>73</v>
      </c>
      <c r="J4" s="15"/>
      <c r="K4" s="15"/>
      <c r="L4" s="19"/>
      <c r="M4" s="19"/>
      <c r="N4" s="19"/>
      <c r="O4" s="19"/>
      <c r="P4" s="20" t="s">
        <v>74</v>
      </c>
      <c r="Q4" s="20" t="s">
        <v>75</v>
      </c>
      <c r="R4" s="20" t="s">
        <v>76</v>
      </c>
      <c r="S4" s="20" t="s">
        <v>77</v>
      </c>
      <c r="T4" s="19"/>
      <c r="U4" s="19"/>
      <c r="V4" s="19"/>
      <c r="W4" s="19"/>
      <c r="X4" s="18"/>
      <c r="Y4" s="19"/>
      <c r="Z4" s="18"/>
      <c r="AA4" s="19"/>
      <c r="AB4" s="20" t="s">
        <v>78</v>
      </c>
      <c r="AC4" s="20" t="s">
        <v>79</v>
      </c>
      <c r="AD4" s="20" t="s">
        <v>80</v>
      </c>
      <c r="AE4" s="20" t="s">
        <v>81</v>
      </c>
      <c r="AF4" s="15"/>
      <c r="AG4" s="20" t="s">
        <v>78</v>
      </c>
      <c r="AH4" s="20" t="s">
        <v>82</v>
      </c>
      <c r="AI4" s="20" t="s">
        <v>83</v>
      </c>
      <c r="AJ4" s="20" t="s">
        <v>84</v>
      </c>
      <c r="AK4" s="20" t="s">
        <v>85</v>
      </c>
      <c r="AL4" s="20" t="s">
        <v>86</v>
      </c>
      <c r="AM4" s="20" t="s">
        <v>87</v>
      </c>
      <c r="AN4" s="20" t="s">
        <v>88</v>
      </c>
      <c r="AO4" s="20" t="s">
        <v>89</v>
      </c>
      <c r="AP4" s="20" t="s">
        <v>90</v>
      </c>
      <c r="AQ4" s="20" t="s">
        <v>91</v>
      </c>
      <c r="AR4" s="20" t="s">
        <v>92</v>
      </c>
      <c r="AS4" s="20" t="s">
        <v>93</v>
      </c>
      <c r="AT4" s="20" t="s">
        <v>94</v>
      </c>
      <c r="AU4" s="20" t="s">
        <v>95</v>
      </c>
      <c r="AV4" s="20"/>
      <c r="AW4" s="20" t="s">
        <v>96</v>
      </c>
      <c r="AX4" s="20" t="s">
        <v>97</v>
      </c>
      <c r="AY4" s="20" t="s">
        <v>98</v>
      </c>
      <c r="AZ4" s="20" t="s">
        <v>99</v>
      </c>
      <c r="BA4" s="23" t="s">
        <v>100</v>
      </c>
      <c r="BB4" s="19"/>
      <c r="BC4" s="15"/>
      <c r="BD4" s="15"/>
      <c r="BE4" s="19"/>
      <c r="BF4" s="15"/>
      <c r="BG4" s="18"/>
      <c r="BH4" s="21"/>
      <c r="BI4" s="18"/>
      <c r="BJ4" s="21"/>
      <c r="BK4" s="21"/>
      <c r="BL4" s="22"/>
      <c r="BM4" s="18"/>
      <c r="BN4" s="21"/>
      <c r="BO4" s="21"/>
      <c r="BP4" s="18"/>
      <c r="BQ4" s="21"/>
      <c r="BR4" s="21"/>
      <c r="BS4" s="18"/>
      <c r="BT4" s="21"/>
      <c r="BU4" s="21"/>
      <c r="BV4" s="18"/>
      <c r="BW4" s="21"/>
      <c r="BX4" s="21"/>
      <c r="BY4" s="18"/>
      <c r="BZ4" s="21"/>
      <c r="CA4" s="21"/>
      <c r="CB4" s="21"/>
      <c r="CC4" s="18"/>
      <c r="CD4" s="13" t="s">
        <v>74</v>
      </c>
      <c r="CE4" s="13" t="s">
        <v>101</v>
      </c>
      <c r="CF4" s="13" t="s">
        <v>102</v>
      </c>
      <c r="CG4" s="13" t="s">
        <v>103</v>
      </c>
      <c r="CH4" s="13" t="s">
        <v>104</v>
      </c>
      <c r="CI4" s="13" t="s">
        <v>105</v>
      </c>
      <c r="CJ4" s="13" t="s">
        <v>106</v>
      </c>
      <c r="CK4" s="13" t="s">
        <v>107</v>
      </c>
      <c r="CL4" s="18"/>
      <c r="CM4" s="18"/>
      <c r="CN4" s="18"/>
      <c r="CO4" s="18"/>
      <c r="CP4" s="18"/>
      <c r="CQ4" s="18"/>
      <c r="CR4" s="18"/>
    </row>
    <row r="5" spans="1:96" ht="28.5" x14ac:dyDescent="0.25">
      <c r="A5" s="24"/>
      <c r="B5" s="24"/>
      <c r="C5" s="25" t="s">
        <v>108</v>
      </c>
      <c r="D5" s="26" t="s">
        <v>109</v>
      </c>
      <c r="E5" s="26" t="s">
        <v>110</v>
      </c>
      <c r="F5" s="25" t="s">
        <v>108</v>
      </c>
      <c r="G5" s="25" t="s">
        <v>108</v>
      </c>
      <c r="H5" s="25" t="s">
        <v>108</v>
      </c>
      <c r="I5" s="25" t="s">
        <v>111</v>
      </c>
      <c r="J5" s="25" t="s">
        <v>108</v>
      </c>
      <c r="K5" s="25" t="s">
        <v>112</v>
      </c>
      <c r="L5" s="25" t="s">
        <v>113</v>
      </c>
      <c r="M5" s="25" t="s">
        <v>113</v>
      </c>
      <c r="N5" s="25" t="s">
        <v>113</v>
      </c>
      <c r="O5" s="25" t="s">
        <v>114</v>
      </c>
      <c r="P5" s="25" t="s">
        <v>114</v>
      </c>
      <c r="Q5" s="25" t="s">
        <v>114</v>
      </c>
      <c r="R5" s="25" t="s">
        <v>114</v>
      </c>
      <c r="S5" s="25" t="s">
        <v>114</v>
      </c>
      <c r="T5" s="25" t="s">
        <v>114</v>
      </c>
      <c r="U5" s="25" t="s">
        <v>114</v>
      </c>
      <c r="V5" s="25" t="s">
        <v>113</v>
      </c>
      <c r="W5" s="25" t="s">
        <v>113</v>
      </c>
      <c r="X5" s="27" t="s">
        <v>115</v>
      </c>
      <c r="Y5" s="24" t="s">
        <v>115</v>
      </c>
      <c r="Z5" s="27" t="s">
        <v>115</v>
      </c>
      <c r="AA5" s="25" t="s">
        <v>112</v>
      </c>
      <c r="AB5" s="24" t="s">
        <v>116</v>
      </c>
      <c r="AC5" s="24" t="s">
        <v>116</v>
      </c>
      <c r="AD5" s="24" t="s">
        <v>116</v>
      </c>
      <c r="AE5" s="24" t="s">
        <v>116</v>
      </c>
      <c r="AF5" s="25" t="s">
        <v>112</v>
      </c>
      <c r="AG5" s="24" t="s">
        <v>114</v>
      </c>
      <c r="AH5" s="24" t="s">
        <v>114</v>
      </c>
      <c r="AI5" s="24" t="s">
        <v>114</v>
      </c>
      <c r="AJ5" s="24" t="s">
        <v>114</v>
      </c>
      <c r="AK5" s="24" t="s">
        <v>114</v>
      </c>
      <c r="AL5" s="24" t="s">
        <v>114</v>
      </c>
      <c r="AM5" s="24" t="s">
        <v>114</v>
      </c>
      <c r="AN5" s="24" t="s">
        <v>114</v>
      </c>
      <c r="AO5" s="24" t="s">
        <v>114</v>
      </c>
      <c r="AP5" s="24" t="s">
        <v>114</v>
      </c>
      <c r="AQ5" s="24" t="s">
        <v>114</v>
      </c>
      <c r="AR5" s="24" t="s">
        <v>114</v>
      </c>
      <c r="AS5" s="24" t="s">
        <v>114</v>
      </c>
      <c r="AT5" s="24" t="s">
        <v>114</v>
      </c>
      <c r="AU5" s="24" t="s">
        <v>114</v>
      </c>
      <c r="AV5" s="25" t="s">
        <v>115</v>
      </c>
      <c r="AW5" s="25" t="s">
        <v>114</v>
      </c>
      <c r="AX5" s="25" t="s">
        <v>114</v>
      </c>
      <c r="AY5" s="24" t="s">
        <v>114</v>
      </c>
      <c r="AZ5" s="25" t="s">
        <v>114</v>
      </c>
      <c r="BA5" s="24" t="s">
        <v>114</v>
      </c>
      <c r="BB5" s="25" t="s">
        <v>115</v>
      </c>
      <c r="BC5" s="25" t="s">
        <v>112</v>
      </c>
      <c r="BD5" s="24" t="s">
        <v>114</v>
      </c>
      <c r="BE5" s="25" t="s">
        <v>115</v>
      </c>
      <c r="BF5" s="24" t="s">
        <v>114</v>
      </c>
      <c r="BG5" s="28" t="s">
        <v>115</v>
      </c>
      <c r="BH5" s="25" t="s">
        <v>113</v>
      </c>
      <c r="BI5" s="25" t="s">
        <v>115</v>
      </c>
      <c r="BJ5" s="25" t="s">
        <v>112</v>
      </c>
      <c r="BK5" s="25" t="s">
        <v>113</v>
      </c>
      <c r="BL5" s="29" t="s">
        <v>117</v>
      </c>
      <c r="BM5" s="25" t="s">
        <v>115</v>
      </c>
      <c r="BN5" s="25" t="s">
        <v>112</v>
      </c>
      <c r="BO5" s="25" t="s">
        <v>117</v>
      </c>
      <c r="BP5" s="25" t="s">
        <v>115</v>
      </c>
      <c r="BQ5" s="25" t="s">
        <v>112</v>
      </c>
      <c r="BR5" s="25" t="s">
        <v>117</v>
      </c>
      <c r="BS5" s="25" t="s">
        <v>115</v>
      </c>
      <c r="BT5" s="25" t="s">
        <v>112</v>
      </c>
      <c r="BU5" s="25" t="s">
        <v>117</v>
      </c>
      <c r="BV5" s="25" t="s">
        <v>115</v>
      </c>
      <c r="BW5" s="25" t="s">
        <v>112</v>
      </c>
      <c r="BX5" s="25" t="s">
        <v>117</v>
      </c>
      <c r="BY5" s="25" t="s">
        <v>115</v>
      </c>
      <c r="BZ5" s="25" t="s">
        <v>112</v>
      </c>
      <c r="CA5" s="25" t="s">
        <v>117</v>
      </c>
      <c r="CB5" s="25" t="s">
        <v>117</v>
      </c>
      <c r="CC5" s="25" t="s">
        <v>115</v>
      </c>
      <c r="CD5" s="25" t="s">
        <v>113</v>
      </c>
      <c r="CE5" s="25" t="s">
        <v>113</v>
      </c>
      <c r="CF5" s="25" t="s">
        <v>113</v>
      </c>
      <c r="CG5" s="25" t="s">
        <v>113</v>
      </c>
      <c r="CH5" s="25" t="s">
        <v>113</v>
      </c>
      <c r="CI5" s="25" t="s">
        <v>113</v>
      </c>
      <c r="CJ5" s="25" t="s">
        <v>113</v>
      </c>
      <c r="CK5" s="25" t="s">
        <v>113</v>
      </c>
      <c r="CL5" s="25" t="s">
        <v>113</v>
      </c>
      <c r="CM5" s="25" t="s">
        <v>115</v>
      </c>
      <c r="CN5" s="25" t="s">
        <v>112</v>
      </c>
      <c r="CO5" s="25" t="s">
        <v>115</v>
      </c>
      <c r="CP5" s="25" t="s">
        <v>115</v>
      </c>
      <c r="CQ5" s="25" t="s">
        <v>115</v>
      </c>
      <c r="CR5" s="25"/>
    </row>
    <row r="6" spans="1:96" ht="15.75" x14ac:dyDescent="0.25">
      <c r="A6" s="30"/>
      <c r="B6" s="30"/>
      <c r="C6" s="31">
        <v>1</v>
      </c>
      <c r="D6" s="31">
        <v>2</v>
      </c>
      <c r="E6" s="31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  <c r="K6" s="31">
        <v>9</v>
      </c>
      <c r="L6" s="33">
        <v>10</v>
      </c>
      <c r="M6" s="32">
        <v>11</v>
      </c>
      <c r="N6" s="32">
        <v>12</v>
      </c>
      <c r="O6" s="32">
        <v>13</v>
      </c>
      <c r="P6" s="32">
        <v>14</v>
      </c>
      <c r="Q6" s="33">
        <v>15</v>
      </c>
      <c r="R6" s="32">
        <v>16</v>
      </c>
      <c r="S6" s="32">
        <v>17</v>
      </c>
      <c r="T6" s="32">
        <v>18</v>
      </c>
      <c r="U6" s="32">
        <v>19</v>
      </c>
      <c r="V6" s="33">
        <v>20</v>
      </c>
      <c r="W6" s="32">
        <v>21</v>
      </c>
      <c r="X6" s="34">
        <v>22</v>
      </c>
      <c r="Y6" s="32">
        <v>23</v>
      </c>
      <c r="Z6" s="34">
        <v>24</v>
      </c>
      <c r="AA6" s="33">
        <v>25</v>
      </c>
      <c r="AB6" s="32">
        <v>26</v>
      </c>
      <c r="AC6" s="32">
        <v>27</v>
      </c>
      <c r="AD6" s="32">
        <v>28</v>
      </c>
      <c r="AE6" s="32">
        <v>29</v>
      </c>
      <c r="AF6" s="33">
        <v>30</v>
      </c>
      <c r="AG6" s="32">
        <v>31</v>
      </c>
      <c r="AH6" s="32">
        <v>32</v>
      </c>
      <c r="AI6" s="32">
        <v>33</v>
      </c>
      <c r="AJ6" s="32">
        <v>34</v>
      </c>
      <c r="AK6" s="33">
        <v>35</v>
      </c>
      <c r="AL6" s="32">
        <v>36</v>
      </c>
      <c r="AM6" s="32">
        <v>37</v>
      </c>
      <c r="AN6" s="32">
        <v>38</v>
      </c>
      <c r="AO6" s="32">
        <v>39</v>
      </c>
      <c r="AP6" s="33">
        <v>40</v>
      </c>
      <c r="AQ6" s="32">
        <v>41</v>
      </c>
      <c r="AR6" s="32">
        <v>42</v>
      </c>
      <c r="AS6" s="32">
        <v>43</v>
      </c>
      <c r="AT6" s="31">
        <v>44</v>
      </c>
      <c r="AU6" s="35">
        <v>45</v>
      </c>
      <c r="AV6" s="32">
        <v>46</v>
      </c>
      <c r="AW6" s="36">
        <v>47</v>
      </c>
      <c r="AX6" s="37">
        <v>48</v>
      </c>
      <c r="AY6" s="37">
        <v>49</v>
      </c>
      <c r="AZ6" s="37">
        <v>50</v>
      </c>
      <c r="BA6" s="36">
        <v>51</v>
      </c>
      <c r="BB6" s="36">
        <v>52</v>
      </c>
      <c r="BC6" s="37">
        <v>53</v>
      </c>
      <c r="BD6" s="36">
        <v>54</v>
      </c>
      <c r="BE6" s="37">
        <v>55</v>
      </c>
      <c r="BF6" s="37">
        <v>56</v>
      </c>
      <c r="BG6" s="38">
        <v>57</v>
      </c>
      <c r="BH6" s="37">
        <v>58</v>
      </c>
      <c r="BI6" s="37">
        <v>59</v>
      </c>
      <c r="BJ6" s="37">
        <v>60</v>
      </c>
      <c r="BK6" s="37">
        <v>61</v>
      </c>
      <c r="BL6" s="39">
        <v>62</v>
      </c>
      <c r="BM6" s="37">
        <v>63</v>
      </c>
      <c r="BN6" s="37">
        <v>64</v>
      </c>
      <c r="BO6" s="37">
        <v>65</v>
      </c>
      <c r="BP6" s="37">
        <v>66</v>
      </c>
      <c r="BQ6" s="37">
        <v>67</v>
      </c>
      <c r="BR6" s="37">
        <v>68</v>
      </c>
      <c r="BS6" s="37">
        <v>69</v>
      </c>
      <c r="BT6" s="37">
        <v>70</v>
      </c>
      <c r="BU6" s="37">
        <v>71</v>
      </c>
      <c r="BV6" s="37">
        <v>72</v>
      </c>
      <c r="BW6" s="36">
        <v>73</v>
      </c>
      <c r="BX6" s="37">
        <v>74</v>
      </c>
      <c r="BY6" s="37">
        <v>75</v>
      </c>
      <c r="BZ6" s="36">
        <v>76</v>
      </c>
      <c r="CA6" s="37">
        <v>77</v>
      </c>
      <c r="CB6" s="37">
        <v>78</v>
      </c>
      <c r="CC6" s="37">
        <v>79</v>
      </c>
      <c r="CD6" s="37">
        <v>80</v>
      </c>
      <c r="CE6" s="37">
        <v>81</v>
      </c>
      <c r="CF6" s="37">
        <v>82</v>
      </c>
      <c r="CG6" s="37">
        <v>83</v>
      </c>
      <c r="CH6" s="37">
        <v>84</v>
      </c>
      <c r="CI6" s="37">
        <v>85</v>
      </c>
      <c r="CJ6" s="37">
        <v>86</v>
      </c>
      <c r="CK6" s="37">
        <v>87</v>
      </c>
      <c r="CL6" s="37">
        <v>88</v>
      </c>
      <c r="CM6" s="37">
        <v>89</v>
      </c>
      <c r="CN6" s="37">
        <v>90</v>
      </c>
      <c r="CO6" s="37">
        <v>91</v>
      </c>
      <c r="CP6" s="37">
        <v>92</v>
      </c>
      <c r="CQ6" s="37">
        <v>93</v>
      </c>
      <c r="CR6" s="37"/>
    </row>
    <row r="7" spans="1:96" ht="126" x14ac:dyDescent="0.25">
      <c r="A7" s="40">
        <v>1</v>
      </c>
      <c r="B7" s="30" t="s">
        <v>204</v>
      </c>
      <c r="C7" s="31" t="s">
        <v>129</v>
      </c>
      <c r="D7" s="31">
        <v>31</v>
      </c>
      <c r="E7" s="31">
        <v>14440</v>
      </c>
      <c r="F7" s="32" t="s">
        <v>118</v>
      </c>
      <c r="G7" s="32" t="s">
        <v>130</v>
      </c>
      <c r="H7" s="32" t="s">
        <v>131</v>
      </c>
      <c r="I7" s="32">
        <v>3881.1</v>
      </c>
      <c r="J7" s="32" t="s">
        <v>132</v>
      </c>
      <c r="K7" s="31" t="s">
        <v>119</v>
      </c>
      <c r="L7" s="32">
        <v>63</v>
      </c>
      <c r="M7" s="32">
        <v>172</v>
      </c>
      <c r="N7" s="32">
        <v>63</v>
      </c>
      <c r="O7" s="32">
        <f t="shared" ref="O7:O28" si="0">P7+T7+U7</f>
        <v>4951.22</v>
      </c>
      <c r="P7" s="32">
        <f t="shared" ref="P7:P28" si="1">Q7+R7</f>
        <v>3779</v>
      </c>
      <c r="Q7" s="32">
        <v>3779</v>
      </c>
      <c r="R7" s="32">
        <v>0</v>
      </c>
      <c r="S7" s="32">
        <v>0</v>
      </c>
      <c r="T7" s="32">
        <v>1172.22</v>
      </c>
      <c r="U7" s="32">
        <v>0</v>
      </c>
      <c r="V7" s="32">
        <v>9</v>
      </c>
      <c r="W7" s="32">
        <v>2</v>
      </c>
      <c r="X7" s="34">
        <v>1991</v>
      </c>
      <c r="Y7" s="32" t="s">
        <v>120</v>
      </c>
      <c r="Z7" s="42">
        <v>2016</v>
      </c>
      <c r="AA7" s="32" t="s">
        <v>121</v>
      </c>
      <c r="AB7" s="32">
        <v>18</v>
      </c>
      <c r="AC7" s="32" t="s">
        <v>120</v>
      </c>
      <c r="AD7" s="32" t="s">
        <v>120</v>
      </c>
      <c r="AE7" s="32" t="s">
        <v>120</v>
      </c>
      <c r="AF7" s="32" t="s">
        <v>122</v>
      </c>
      <c r="AG7" s="32">
        <v>3010</v>
      </c>
      <c r="AH7" s="32">
        <v>0</v>
      </c>
      <c r="AI7" s="32">
        <v>0</v>
      </c>
      <c r="AJ7" s="32">
        <v>0</v>
      </c>
      <c r="AK7" s="32">
        <v>3010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74</v>
      </c>
      <c r="AR7" s="32">
        <v>53</v>
      </c>
      <c r="AS7" s="32">
        <v>0</v>
      </c>
      <c r="AT7" s="31">
        <f>1030.8-AU7</f>
        <v>412.31999999999994</v>
      </c>
      <c r="AU7" s="31">
        <v>618.48</v>
      </c>
      <c r="AV7" s="32" t="s">
        <v>120</v>
      </c>
      <c r="AW7" s="43">
        <v>587</v>
      </c>
      <c r="AX7" s="32">
        <v>0</v>
      </c>
      <c r="AY7" s="32">
        <v>0</v>
      </c>
      <c r="AZ7" s="32">
        <v>0</v>
      </c>
      <c r="BA7" s="43">
        <v>587</v>
      </c>
      <c r="BB7" s="43">
        <v>2003</v>
      </c>
      <c r="BC7" s="32" t="s">
        <v>123</v>
      </c>
      <c r="BD7" s="43">
        <v>587</v>
      </c>
      <c r="BE7" s="32" t="s">
        <v>120</v>
      </c>
      <c r="BF7" s="44">
        <f>310.34+218.9</f>
        <v>529.24</v>
      </c>
      <c r="BG7" s="42">
        <v>2007</v>
      </c>
      <c r="BH7" s="32">
        <v>2</v>
      </c>
      <c r="BI7" s="32" t="s">
        <v>120</v>
      </c>
      <c r="BJ7" s="32" t="s">
        <v>124</v>
      </c>
      <c r="BK7" s="44">
        <v>2</v>
      </c>
      <c r="BL7" s="45">
        <v>1404</v>
      </c>
      <c r="BM7" s="32" t="s">
        <v>120</v>
      </c>
      <c r="BN7" s="32" t="s">
        <v>124</v>
      </c>
      <c r="BO7" s="44">
        <v>432</v>
      </c>
      <c r="BP7" s="32" t="s">
        <v>120</v>
      </c>
      <c r="BQ7" s="32" t="s">
        <v>124</v>
      </c>
      <c r="BR7" s="44">
        <v>380</v>
      </c>
      <c r="BS7" s="32" t="s">
        <v>120</v>
      </c>
      <c r="BT7" s="32" t="s">
        <v>124</v>
      </c>
      <c r="BU7" s="44">
        <v>370</v>
      </c>
      <c r="BV7" s="32" t="s">
        <v>120</v>
      </c>
      <c r="BW7" s="31" t="s">
        <v>124</v>
      </c>
      <c r="BX7" s="44">
        <v>570</v>
      </c>
      <c r="BY7" s="32" t="s">
        <v>120</v>
      </c>
      <c r="BZ7" s="31" t="s">
        <v>125</v>
      </c>
      <c r="CA7" s="32">
        <v>0</v>
      </c>
      <c r="CB7" s="32">
        <v>0</v>
      </c>
      <c r="CC7" s="32" t="s">
        <v>120</v>
      </c>
      <c r="CD7" s="32">
        <v>2</v>
      </c>
      <c r="CE7" s="32">
        <v>0</v>
      </c>
      <c r="CF7" s="32">
        <v>0</v>
      </c>
      <c r="CG7" s="44">
        <v>0</v>
      </c>
      <c r="CH7" s="44">
        <v>2</v>
      </c>
      <c r="CI7" s="44">
        <v>0</v>
      </c>
      <c r="CJ7" s="32">
        <v>0</v>
      </c>
      <c r="CK7" s="32">
        <v>0</v>
      </c>
      <c r="CL7" s="44">
        <v>9</v>
      </c>
      <c r="CM7" s="32">
        <v>2011</v>
      </c>
      <c r="CN7" s="32" t="s">
        <v>126</v>
      </c>
      <c r="CO7" s="32" t="s">
        <v>127</v>
      </c>
      <c r="CP7" s="44" t="s">
        <v>120</v>
      </c>
      <c r="CQ7" s="32" t="s">
        <v>120</v>
      </c>
      <c r="CR7" s="32" t="s">
        <v>128</v>
      </c>
    </row>
    <row r="8" spans="1:96" ht="126" x14ac:dyDescent="0.25">
      <c r="A8" s="40">
        <f t="shared" ref="A8:A29" si="2">A7+1</f>
        <v>2</v>
      </c>
      <c r="B8" s="40"/>
      <c r="C8" s="31" t="s">
        <v>133</v>
      </c>
      <c r="D8" s="31">
        <v>31</v>
      </c>
      <c r="E8" s="31">
        <v>14440</v>
      </c>
      <c r="F8" s="32" t="s">
        <v>118</v>
      </c>
      <c r="G8" s="32" t="s">
        <v>134</v>
      </c>
      <c r="H8" s="32" t="s">
        <v>131</v>
      </c>
      <c r="I8" s="32">
        <v>8109.8</v>
      </c>
      <c r="J8" s="32" t="s">
        <v>135</v>
      </c>
      <c r="K8" s="31" t="s">
        <v>119</v>
      </c>
      <c r="L8" s="32">
        <v>221</v>
      </c>
      <c r="M8" s="32">
        <v>564</v>
      </c>
      <c r="N8" s="32">
        <v>222</v>
      </c>
      <c r="O8" s="32">
        <f t="shared" si="0"/>
        <v>15242.64</v>
      </c>
      <c r="P8" s="32">
        <f t="shared" si="1"/>
        <v>12036.42</v>
      </c>
      <c r="Q8" s="32">
        <v>11358.05</v>
      </c>
      <c r="R8" s="32">
        <v>678.37</v>
      </c>
      <c r="S8" s="32">
        <v>0</v>
      </c>
      <c r="T8" s="32">
        <v>3206.22</v>
      </c>
      <c r="U8" s="32">
        <v>0</v>
      </c>
      <c r="V8" s="46" t="s">
        <v>136</v>
      </c>
      <c r="W8" s="32">
        <v>6</v>
      </c>
      <c r="X8" s="34" t="s">
        <v>137</v>
      </c>
      <c r="Y8" s="32" t="s">
        <v>120</v>
      </c>
      <c r="Z8" s="42">
        <v>2012</v>
      </c>
      <c r="AA8" s="32" t="s">
        <v>121</v>
      </c>
      <c r="AB8" s="32">
        <v>18</v>
      </c>
      <c r="AC8" s="32" t="s">
        <v>120</v>
      </c>
      <c r="AD8" s="32" t="s">
        <v>120</v>
      </c>
      <c r="AE8" s="32" t="s">
        <v>120</v>
      </c>
      <c r="AF8" s="32" t="s">
        <v>122</v>
      </c>
      <c r="AG8" s="32">
        <v>9086</v>
      </c>
      <c r="AH8" s="32">
        <v>0</v>
      </c>
      <c r="AI8" s="32">
        <v>0</v>
      </c>
      <c r="AJ8" s="32">
        <v>0</v>
      </c>
      <c r="AK8" s="32">
        <v>9086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189</v>
      </c>
      <c r="AR8" s="32">
        <v>256</v>
      </c>
      <c r="AS8" s="32">
        <v>0</v>
      </c>
      <c r="AT8" s="31">
        <f>3203.6-AU8</f>
        <v>1601.8</v>
      </c>
      <c r="AU8" s="31">
        <v>1601.8</v>
      </c>
      <c r="AV8" s="32" t="s">
        <v>120</v>
      </c>
      <c r="AW8" s="43">
        <v>1595</v>
      </c>
      <c r="AX8" s="32">
        <v>0</v>
      </c>
      <c r="AY8" s="32">
        <v>0</v>
      </c>
      <c r="AZ8" s="32">
        <v>0</v>
      </c>
      <c r="BA8" s="43">
        <v>1595</v>
      </c>
      <c r="BB8" s="43">
        <v>2005</v>
      </c>
      <c r="BC8" s="32" t="s">
        <v>123</v>
      </c>
      <c r="BD8" s="43">
        <v>1595</v>
      </c>
      <c r="BE8" s="32" t="s">
        <v>120</v>
      </c>
      <c r="BF8" s="44">
        <f>710.68+725.35</f>
        <v>1436.03</v>
      </c>
      <c r="BG8" s="42">
        <v>2012</v>
      </c>
      <c r="BH8" s="32">
        <v>6</v>
      </c>
      <c r="BI8" s="32" t="s">
        <v>120</v>
      </c>
      <c r="BJ8" s="32" t="s">
        <v>124</v>
      </c>
      <c r="BK8" s="44">
        <v>6</v>
      </c>
      <c r="BL8" s="45">
        <v>4512</v>
      </c>
      <c r="BM8" s="32" t="s">
        <v>120</v>
      </c>
      <c r="BN8" s="32" t="s">
        <v>124</v>
      </c>
      <c r="BO8" s="44">
        <v>1296</v>
      </c>
      <c r="BP8" s="32" t="s">
        <v>120</v>
      </c>
      <c r="BQ8" s="32" t="s">
        <v>124</v>
      </c>
      <c r="BR8" s="44">
        <v>1140</v>
      </c>
      <c r="BS8" s="32" t="s">
        <v>120</v>
      </c>
      <c r="BT8" s="32" t="s">
        <v>124</v>
      </c>
      <c r="BU8" s="44">
        <v>1110</v>
      </c>
      <c r="BV8" s="32" t="s">
        <v>120</v>
      </c>
      <c r="BW8" s="31" t="s">
        <v>124</v>
      </c>
      <c r="BX8" s="44">
        <v>710</v>
      </c>
      <c r="BY8" s="32" t="s">
        <v>120</v>
      </c>
      <c r="BZ8" s="31" t="s">
        <v>125</v>
      </c>
      <c r="CA8" s="32">
        <v>0</v>
      </c>
      <c r="CB8" s="32">
        <v>0</v>
      </c>
      <c r="CC8" s="32" t="s">
        <v>120</v>
      </c>
      <c r="CD8" s="32">
        <v>6</v>
      </c>
      <c r="CE8" s="32">
        <v>0</v>
      </c>
      <c r="CF8" s="32">
        <v>0</v>
      </c>
      <c r="CG8" s="44">
        <v>0</v>
      </c>
      <c r="CH8" s="44">
        <v>6</v>
      </c>
      <c r="CI8" s="44">
        <v>0</v>
      </c>
      <c r="CJ8" s="32">
        <v>0</v>
      </c>
      <c r="CK8" s="32">
        <v>0</v>
      </c>
      <c r="CL8" s="44">
        <v>9</v>
      </c>
      <c r="CM8" s="32">
        <v>2010</v>
      </c>
      <c r="CN8" s="32" t="s">
        <v>126</v>
      </c>
      <c r="CO8" s="32" t="s">
        <v>127</v>
      </c>
      <c r="CP8" s="44" t="s">
        <v>120</v>
      </c>
      <c r="CQ8" s="32" t="s">
        <v>120</v>
      </c>
      <c r="CR8" s="32" t="s">
        <v>128</v>
      </c>
    </row>
    <row r="9" spans="1:96" ht="126" x14ac:dyDescent="0.25">
      <c r="A9" s="40">
        <f t="shared" si="2"/>
        <v>3</v>
      </c>
      <c r="B9" s="40"/>
      <c r="C9" s="31" t="s">
        <v>138</v>
      </c>
      <c r="D9" s="31">
        <v>31</v>
      </c>
      <c r="E9" s="31">
        <v>14440</v>
      </c>
      <c r="F9" s="32" t="s">
        <v>118</v>
      </c>
      <c r="G9" s="32" t="s">
        <v>139</v>
      </c>
      <c r="H9" s="32" t="s">
        <v>140</v>
      </c>
      <c r="I9" s="32">
        <v>7393.6</v>
      </c>
      <c r="J9" s="32">
        <v>90</v>
      </c>
      <c r="K9" s="31" t="s">
        <v>119</v>
      </c>
      <c r="L9" s="32">
        <v>101</v>
      </c>
      <c r="M9" s="32">
        <v>299</v>
      </c>
      <c r="N9" s="32">
        <v>103</v>
      </c>
      <c r="O9" s="32">
        <f t="shared" si="0"/>
        <v>7487.2900000000009</v>
      </c>
      <c r="P9" s="32">
        <f t="shared" si="1"/>
        <v>5772.52</v>
      </c>
      <c r="Q9" s="32">
        <v>5372.51</v>
      </c>
      <c r="R9" s="32">
        <v>400.01</v>
      </c>
      <c r="S9" s="32">
        <v>0</v>
      </c>
      <c r="T9" s="32">
        <v>1714.77</v>
      </c>
      <c r="U9" s="32">
        <v>0</v>
      </c>
      <c r="V9" s="32">
        <v>9</v>
      </c>
      <c r="W9" s="32">
        <v>3</v>
      </c>
      <c r="X9" s="34">
        <v>1993</v>
      </c>
      <c r="Y9" s="32" t="s">
        <v>120</v>
      </c>
      <c r="Z9" s="42">
        <v>2015</v>
      </c>
      <c r="AA9" s="32" t="s">
        <v>121</v>
      </c>
      <c r="AB9" s="32">
        <v>16</v>
      </c>
      <c r="AC9" s="32" t="s">
        <v>120</v>
      </c>
      <c r="AD9" s="32" t="s">
        <v>120</v>
      </c>
      <c r="AE9" s="32" t="s">
        <v>120</v>
      </c>
      <c r="AF9" s="32" t="s">
        <v>122</v>
      </c>
      <c r="AG9" s="32">
        <v>4594</v>
      </c>
      <c r="AH9" s="32">
        <v>0</v>
      </c>
      <c r="AI9" s="32">
        <v>0</v>
      </c>
      <c r="AJ9" s="32">
        <v>0</v>
      </c>
      <c r="AK9" s="32">
        <v>4594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97</v>
      </c>
      <c r="AR9" s="32">
        <v>120</v>
      </c>
      <c r="AS9" s="32">
        <v>0</v>
      </c>
      <c r="AT9" s="31">
        <f>1557.2-AU9</f>
        <v>622.88</v>
      </c>
      <c r="AU9" s="31">
        <v>934.32</v>
      </c>
      <c r="AV9" s="32" t="s">
        <v>120</v>
      </c>
      <c r="AW9" s="43">
        <v>879</v>
      </c>
      <c r="AX9" s="32">
        <v>0</v>
      </c>
      <c r="AY9" s="32">
        <v>0</v>
      </c>
      <c r="AZ9" s="32">
        <v>0</v>
      </c>
      <c r="BA9" s="43">
        <v>879</v>
      </c>
      <c r="BB9" s="43">
        <v>2003</v>
      </c>
      <c r="BC9" s="32" t="s">
        <v>123</v>
      </c>
      <c r="BD9" s="43">
        <v>879</v>
      </c>
      <c r="BE9" s="32" t="s">
        <v>120</v>
      </c>
      <c r="BF9" s="44">
        <f>410.96+329.44</f>
        <v>740.4</v>
      </c>
      <c r="BG9" s="42">
        <v>2015</v>
      </c>
      <c r="BH9" s="32">
        <v>3</v>
      </c>
      <c r="BI9" s="32" t="s">
        <v>120</v>
      </c>
      <c r="BJ9" s="32" t="s">
        <v>124</v>
      </c>
      <c r="BK9" s="44">
        <v>3</v>
      </c>
      <c r="BL9" s="45">
        <v>2106</v>
      </c>
      <c r="BM9" s="32" t="s">
        <v>120</v>
      </c>
      <c r="BN9" s="32" t="s">
        <v>124</v>
      </c>
      <c r="BO9" s="44">
        <v>648</v>
      </c>
      <c r="BP9" s="32" t="s">
        <v>120</v>
      </c>
      <c r="BQ9" s="32" t="s">
        <v>124</v>
      </c>
      <c r="BR9" s="44">
        <v>570</v>
      </c>
      <c r="BS9" s="32" t="s">
        <v>120</v>
      </c>
      <c r="BT9" s="32" t="s">
        <v>124</v>
      </c>
      <c r="BU9" s="44">
        <v>555</v>
      </c>
      <c r="BV9" s="32" t="s">
        <v>120</v>
      </c>
      <c r="BW9" s="31" t="s">
        <v>124</v>
      </c>
      <c r="BX9" s="44">
        <v>855</v>
      </c>
      <c r="BY9" s="32" t="s">
        <v>120</v>
      </c>
      <c r="BZ9" s="31" t="s">
        <v>125</v>
      </c>
      <c r="CA9" s="32">
        <v>0</v>
      </c>
      <c r="CB9" s="32">
        <v>0</v>
      </c>
      <c r="CC9" s="32" t="s">
        <v>120</v>
      </c>
      <c r="CD9" s="32">
        <v>3</v>
      </c>
      <c r="CE9" s="32">
        <v>0</v>
      </c>
      <c r="CF9" s="32">
        <v>0</v>
      </c>
      <c r="CG9" s="44">
        <v>0</v>
      </c>
      <c r="CH9" s="44">
        <v>3</v>
      </c>
      <c r="CI9" s="44">
        <v>0</v>
      </c>
      <c r="CJ9" s="32">
        <v>0</v>
      </c>
      <c r="CK9" s="32">
        <v>0</v>
      </c>
      <c r="CL9" s="44">
        <v>9</v>
      </c>
      <c r="CM9" s="32">
        <v>2011</v>
      </c>
      <c r="CN9" s="32" t="s">
        <v>126</v>
      </c>
      <c r="CO9" s="32" t="s">
        <v>127</v>
      </c>
      <c r="CP9" s="44">
        <v>2010</v>
      </c>
      <c r="CQ9" s="32" t="s">
        <v>120</v>
      </c>
      <c r="CR9" s="32" t="s">
        <v>128</v>
      </c>
    </row>
    <row r="10" spans="1:96" ht="126" x14ac:dyDescent="0.25">
      <c r="A10" s="40">
        <f t="shared" si="2"/>
        <v>4</v>
      </c>
      <c r="B10" s="40"/>
      <c r="C10" s="31" t="s">
        <v>141</v>
      </c>
      <c r="D10" s="31">
        <v>31</v>
      </c>
      <c r="E10" s="31">
        <v>14440</v>
      </c>
      <c r="F10" s="32" t="s">
        <v>118</v>
      </c>
      <c r="G10" s="32" t="s">
        <v>142</v>
      </c>
      <c r="H10" s="32" t="s">
        <v>140</v>
      </c>
      <c r="I10" s="32">
        <v>6571</v>
      </c>
      <c r="J10" s="47" t="s">
        <v>143</v>
      </c>
      <c r="K10" s="31" t="s">
        <v>119</v>
      </c>
      <c r="L10" s="32">
        <v>133</v>
      </c>
      <c r="M10" s="32">
        <v>362</v>
      </c>
      <c r="N10" s="32">
        <v>133</v>
      </c>
      <c r="O10" s="32">
        <f t="shared" si="0"/>
        <v>9712.41</v>
      </c>
      <c r="P10" s="32">
        <f t="shared" si="1"/>
        <v>7442.8300000000008</v>
      </c>
      <c r="Q10" s="32">
        <v>7204.77</v>
      </c>
      <c r="R10" s="32">
        <v>238.06</v>
      </c>
      <c r="S10" s="32">
        <v>0</v>
      </c>
      <c r="T10" s="32">
        <v>2269.58</v>
      </c>
      <c r="U10" s="32">
        <v>0</v>
      </c>
      <c r="V10" s="32">
        <v>9</v>
      </c>
      <c r="W10" s="32">
        <v>4</v>
      </c>
      <c r="X10" s="34">
        <v>1992</v>
      </c>
      <c r="Y10" s="32" t="s">
        <v>120</v>
      </c>
      <c r="Z10" s="42">
        <v>2017</v>
      </c>
      <c r="AA10" s="32" t="s">
        <v>121</v>
      </c>
      <c r="AB10" s="32">
        <v>17</v>
      </c>
      <c r="AC10" s="32" t="s">
        <v>120</v>
      </c>
      <c r="AD10" s="32" t="s">
        <v>120</v>
      </c>
      <c r="AE10" s="32" t="s">
        <v>120</v>
      </c>
      <c r="AF10" s="32" t="s">
        <v>122</v>
      </c>
      <c r="AG10" s="32">
        <v>5656</v>
      </c>
      <c r="AH10" s="32">
        <v>0</v>
      </c>
      <c r="AI10" s="32">
        <v>0</v>
      </c>
      <c r="AJ10" s="32">
        <v>0</v>
      </c>
      <c r="AK10" s="32">
        <v>5656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126</v>
      </c>
      <c r="AR10" s="32">
        <v>140</v>
      </c>
      <c r="AS10" s="32">
        <v>0</v>
      </c>
      <c r="AT10" s="31">
        <f>2030.4-AU10</f>
        <v>710.6400000000001</v>
      </c>
      <c r="AU10" s="31">
        <v>1319.76</v>
      </c>
      <c r="AV10" s="32" t="s">
        <v>120</v>
      </c>
      <c r="AW10" s="43">
        <v>1186</v>
      </c>
      <c r="AX10" s="32">
        <v>0</v>
      </c>
      <c r="AY10" s="32">
        <v>0</v>
      </c>
      <c r="AZ10" s="32">
        <v>0</v>
      </c>
      <c r="BA10" s="43">
        <v>1186</v>
      </c>
      <c r="BB10" s="43">
        <v>2004</v>
      </c>
      <c r="BC10" s="32" t="s">
        <v>123</v>
      </c>
      <c r="BD10" s="43">
        <v>1186</v>
      </c>
      <c r="BE10" s="32" t="s">
        <v>120</v>
      </c>
      <c r="BF10" s="44">
        <f>499.16+448.82</f>
        <v>947.98</v>
      </c>
      <c r="BG10" s="42">
        <v>2017</v>
      </c>
      <c r="BH10" s="32">
        <v>4</v>
      </c>
      <c r="BI10" s="32" t="s">
        <v>120</v>
      </c>
      <c r="BJ10" s="32" t="s">
        <v>124</v>
      </c>
      <c r="BK10" s="44">
        <v>4</v>
      </c>
      <c r="BL10" s="45">
        <v>2808</v>
      </c>
      <c r="BM10" s="32" t="s">
        <v>120</v>
      </c>
      <c r="BN10" s="32" t="s">
        <v>124</v>
      </c>
      <c r="BO10" s="44">
        <v>864</v>
      </c>
      <c r="BP10" s="32" t="s">
        <v>120</v>
      </c>
      <c r="BQ10" s="32" t="s">
        <v>124</v>
      </c>
      <c r="BR10" s="44">
        <v>760</v>
      </c>
      <c r="BS10" s="32" t="s">
        <v>120</v>
      </c>
      <c r="BT10" s="32" t="s">
        <v>124</v>
      </c>
      <c r="BU10" s="44">
        <v>740</v>
      </c>
      <c r="BV10" s="32" t="s">
        <v>120</v>
      </c>
      <c r="BW10" s="31" t="s">
        <v>124</v>
      </c>
      <c r="BX10" s="44">
        <v>1140</v>
      </c>
      <c r="BY10" s="32" t="s">
        <v>120</v>
      </c>
      <c r="BZ10" s="31" t="s">
        <v>125</v>
      </c>
      <c r="CA10" s="32">
        <v>0</v>
      </c>
      <c r="CB10" s="32">
        <v>0</v>
      </c>
      <c r="CC10" s="32" t="s">
        <v>120</v>
      </c>
      <c r="CD10" s="32">
        <v>4</v>
      </c>
      <c r="CE10" s="32">
        <v>0</v>
      </c>
      <c r="CF10" s="32">
        <v>0</v>
      </c>
      <c r="CG10" s="44">
        <v>0</v>
      </c>
      <c r="CH10" s="44">
        <v>4</v>
      </c>
      <c r="CI10" s="44">
        <v>0</v>
      </c>
      <c r="CJ10" s="32">
        <v>0</v>
      </c>
      <c r="CK10" s="32">
        <v>0</v>
      </c>
      <c r="CL10" s="44">
        <v>9</v>
      </c>
      <c r="CM10" s="32">
        <v>2011</v>
      </c>
      <c r="CN10" s="32" t="s">
        <v>126</v>
      </c>
      <c r="CO10" s="32" t="s">
        <v>127</v>
      </c>
      <c r="CP10" s="44">
        <v>2009</v>
      </c>
      <c r="CQ10" s="32" t="s">
        <v>120</v>
      </c>
      <c r="CR10" s="32" t="s">
        <v>128</v>
      </c>
    </row>
    <row r="11" spans="1:96" ht="126" x14ac:dyDescent="0.25">
      <c r="A11" s="40">
        <f t="shared" si="2"/>
        <v>5</v>
      </c>
      <c r="B11" s="40"/>
      <c r="C11" s="31" t="s">
        <v>144</v>
      </c>
      <c r="D11" s="31">
        <v>31</v>
      </c>
      <c r="E11" s="31">
        <v>14440</v>
      </c>
      <c r="F11" s="32" t="s">
        <v>118</v>
      </c>
      <c r="G11" s="32" t="s">
        <v>145</v>
      </c>
      <c r="H11" s="32" t="s">
        <v>146</v>
      </c>
      <c r="I11" s="32">
        <v>5054.3</v>
      </c>
      <c r="J11" s="47" t="s">
        <v>147</v>
      </c>
      <c r="K11" s="31" t="s">
        <v>119</v>
      </c>
      <c r="L11" s="32">
        <v>93</v>
      </c>
      <c r="M11" s="32">
        <v>283</v>
      </c>
      <c r="N11" s="32">
        <v>93</v>
      </c>
      <c r="O11" s="32">
        <f t="shared" si="0"/>
        <v>7127.97</v>
      </c>
      <c r="P11" s="32">
        <f t="shared" si="1"/>
        <v>5327.85</v>
      </c>
      <c r="Q11" s="32">
        <v>5046.97</v>
      </c>
      <c r="R11" s="32">
        <v>280.88</v>
      </c>
      <c r="S11" s="32">
        <v>0</v>
      </c>
      <c r="T11" s="32">
        <v>1721.84</v>
      </c>
      <c r="U11" s="32">
        <f>45.49+32.79</f>
        <v>78.28</v>
      </c>
      <c r="V11" s="32">
        <v>9</v>
      </c>
      <c r="W11" s="32">
        <v>3</v>
      </c>
      <c r="X11" s="34">
        <v>1992</v>
      </c>
      <c r="Y11" s="32" t="s">
        <v>120</v>
      </c>
      <c r="Z11" s="42">
        <v>2014</v>
      </c>
      <c r="AA11" s="32" t="s">
        <v>121</v>
      </c>
      <c r="AB11" s="32">
        <v>17</v>
      </c>
      <c r="AC11" s="32" t="s">
        <v>120</v>
      </c>
      <c r="AD11" s="32" t="s">
        <v>120</v>
      </c>
      <c r="AE11" s="32" t="s">
        <v>120</v>
      </c>
      <c r="AF11" s="32" t="s">
        <v>122</v>
      </c>
      <c r="AG11" s="32">
        <v>4699</v>
      </c>
      <c r="AH11" s="32">
        <v>0</v>
      </c>
      <c r="AI11" s="32">
        <v>0</v>
      </c>
      <c r="AJ11" s="32">
        <v>0</v>
      </c>
      <c r="AK11" s="32">
        <v>4699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99</v>
      </c>
      <c r="AR11" s="32">
        <v>110</v>
      </c>
      <c r="AS11" s="32">
        <v>0</v>
      </c>
      <c r="AT11" s="31">
        <f>1445.8-AU11</f>
        <v>578.31999999999994</v>
      </c>
      <c r="AU11" s="31">
        <v>867.48</v>
      </c>
      <c r="AV11" s="32" t="s">
        <v>120</v>
      </c>
      <c r="AW11" s="43">
        <v>885</v>
      </c>
      <c r="AX11" s="32">
        <v>0</v>
      </c>
      <c r="AY11" s="32">
        <v>0</v>
      </c>
      <c r="AZ11" s="32">
        <v>0</v>
      </c>
      <c r="BA11" s="43">
        <v>885</v>
      </c>
      <c r="BB11" s="43">
        <v>2001</v>
      </c>
      <c r="BC11" s="32" t="s">
        <v>123</v>
      </c>
      <c r="BD11" s="43">
        <v>885</v>
      </c>
      <c r="BE11" s="32" t="s">
        <v>120</v>
      </c>
      <c r="BF11" s="44">
        <f>399.34+332.82</f>
        <v>732.16</v>
      </c>
      <c r="BG11" s="42">
        <v>2014</v>
      </c>
      <c r="BH11" s="32">
        <v>3</v>
      </c>
      <c r="BI11" s="32" t="s">
        <v>120</v>
      </c>
      <c r="BJ11" s="32" t="s">
        <v>124</v>
      </c>
      <c r="BK11" s="44">
        <v>3</v>
      </c>
      <c r="BL11" s="45">
        <v>2106</v>
      </c>
      <c r="BM11" s="32" t="s">
        <v>120</v>
      </c>
      <c r="BN11" s="32" t="s">
        <v>124</v>
      </c>
      <c r="BO11" s="44">
        <v>648</v>
      </c>
      <c r="BP11" s="32" t="s">
        <v>120</v>
      </c>
      <c r="BQ11" s="32" t="s">
        <v>124</v>
      </c>
      <c r="BR11" s="44">
        <v>570</v>
      </c>
      <c r="BS11" s="32" t="s">
        <v>120</v>
      </c>
      <c r="BT11" s="32" t="s">
        <v>124</v>
      </c>
      <c r="BU11" s="44">
        <v>555</v>
      </c>
      <c r="BV11" s="32" t="s">
        <v>120</v>
      </c>
      <c r="BW11" s="31" t="s">
        <v>124</v>
      </c>
      <c r="BX11" s="44">
        <v>855</v>
      </c>
      <c r="BY11" s="32" t="s">
        <v>120</v>
      </c>
      <c r="BZ11" s="31" t="s">
        <v>125</v>
      </c>
      <c r="CA11" s="32">
        <v>0</v>
      </c>
      <c r="CB11" s="32">
        <v>0</v>
      </c>
      <c r="CC11" s="32" t="s">
        <v>120</v>
      </c>
      <c r="CD11" s="32">
        <v>3</v>
      </c>
      <c r="CE11" s="32">
        <v>0</v>
      </c>
      <c r="CF11" s="32">
        <v>0</v>
      </c>
      <c r="CG11" s="44">
        <v>0</v>
      </c>
      <c r="CH11" s="44">
        <v>3</v>
      </c>
      <c r="CI11" s="44">
        <v>0</v>
      </c>
      <c r="CJ11" s="32">
        <v>0</v>
      </c>
      <c r="CK11" s="32">
        <v>0</v>
      </c>
      <c r="CL11" s="44">
        <v>9</v>
      </c>
      <c r="CM11" s="32">
        <v>2010</v>
      </c>
      <c r="CN11" s="32" t="s">
        <v>126</v>
      </c>
      <c r="CO11" s="32" t="s">
        <v>127</v>
      </c>
      <c r="CP11" s="44" t="s">
        <v>120</v>
      </c>
      <c r="CQ11" s="32" t="s">
        <v>120</v>
      </c>
      <c r="CR11" s="32" t="s">
        <v>128</v>
      </c>
    </row>
    <row r="12" spans="1:96" ht="126" x14ac:dyDescent="0.25">
      <c r="A12" s="40">
        <f t="shared" si="2"/>
        <v>6</v>
      </c>
      <c r="B12" s="40"/>
      <c r="C12" s="31" t="s">
        <v>148</v>
      </c>
      <c r="D12" s="31">
        <v>31</v>
      </c>
      <c r="E12" s="31">
        <v>14440</v>
      </c>
      <c r="F12" s="32" t="s">
        <v>118</v>
      </c>
      <c r="G12" s="32" t="s">
        <v>149</v>
      </c>
      <c r="H12" s="32" t="s">
        <v>150</v>
      </c>
      <c r="I12" s="32">
        <v>4569.7</v>
      </c>
      <c r="J12" s="32">
        <v>90</v>
      </c>
      <c r="K12" s="31" t="s">
        <v>119</v>
      </c>
      <c r="L12" s="32">
        <v>63</v>
      </c>
      <c r="M12" s="32">
        <v>174</v>
      </c>
      <c r="N12" s="32">
        <v>64</v>
      </c>
      <c r="O12" s="32">
        <f t="shared" si="0"/>
        <v>4965.1400000000003</v>
      </c>
      <c r="P12" s="32">
        <f t="shared" si="1"/>
        <v>3876.0600000000004</v>
      </c>
      <c r="Q12" s="32">
        <v>3742.03</v>
      </c>
      <c r="R12" s="32">
        <v>134.03</v>
      </c>
      <c r="S12" s="32">
        <v>0</v>
      </c>
      <c r="T12" s="32">
        <v>1089.08</v>
      </c>
      <c r="U12" s="32">
        <v>0</v>
      </c>
      <c r="V12" s="32">
        <v>9</v>
      </c>
      <c r="W12" s="32">
        <v>2</v>
      </c>
      <c r="X12" s="34">
        <v>1996</v>
      </c>
      <c r="Y12" s="32" t="s">
        <v>120</v>
      </c>
      <c r="Z12" s="42">
        <v>2016</v>
      </c>
      <c r="AA12" s="32" t="s">
        <v>121</v>
      </c>
      <c r="AB12" s="32">
        <v>13</v>
      </c>
      <c r="AC12" s="32" t="s">
        <v>120</v>
      </c>
      <c r="AD12" s="32" t="s">
        <v>120</v>
      </c>
      <c r="AE12" s="32" t="s">
        <v>120</v>
      </c>
      <c r="AF12" s="32" t="s">
        <v>122</v>
      </c>
      <c r="AG12" s="32">
        <v>3010</v>
      </c>
      <c r="AH12" s="32">
        <v>0</v>
      </c>
      <c r="AI12" s="32">
        <v>0</v>
      </c>
      <c r="AJ12" s="32">
        <v>0</v>
      </c>
      <c r="AK12" s="32">
        <v>3010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68</v>
      </c>
      <c r="AR12" s="32">
        <v>80</v>
      </c>
      <c r="AS12" s="32">
        <v>0</v>
      </c>
      <c r="AT12" s="31">
        <f>1035.2-AU12</f>
        <v>465.84000000000003</v>
      </c>
      <c r="AU12" s="31">
        <v>569.36</v>
      </c>
      <c r="AV12" s="32" t="s">
        <v>120</v>
      </c>
      <c r="AW12" s="43">
        <v>574</v>
      </c>
      <c r="AX12" s="32">
        <v>0</v>
      </c>
      <c r="AY12" s="32">
        <v>0</v>
      </c>
      <c r="AZ12" s="32">
        <v>0</v>
      </c>
      <c r="BA12" s="43">
        <v>574</v>
      </c>
      <c r="BB12" s="43">
        <v>2002</v>
      </c>
      <c r="BC12" s="32" t="s">
        <v>123</v>
      </c>
      <c r="BD12" s="43">
        <v>574</v>
      </c>
      <c r="BE12" s="32" t="s">
        <v>120</v>
      </c>
      <c r="BF12" s="44">
        <f>252.37+215.44</f>
        <v>467.81</v>
      </c>
      <c r="BG12" s="42">
        <v>2016</v>
      </c>
      <c r="BH12" s="32">
        <v>2</v>
      </c>
      <c r="BI12" s="32" t="s">
        <v>120</v>
      </c>
      <c r="BJ12" s="32" t="s">
        <v>124</v>
      </c>
      <c r="BK12" s="44">
        <v>2</v>
      </c>
      <c r="BL12" s="45">
        <v>1404</v>
      </c>
      <c r="BM12" s="32" t="s">
        <v>120</v>
      </c>
      <c r="BN12" s="32" t="s">
        <v>124</v>
      </c>
      <c r="BO12" s="44">
        <v>432</v>
      </c>
      <c r="BP12" s="32" t="s">
        <v>120</v>
      </c>
      <c r="BQ12" s="32" t="s">
        <v>124</v>
      </c>
      <c r="BR12" s="44">
        <v>380</v>
      </c>
      <c r="BS12" s="32" t="s">
        <v>120</v>
      </c>
      <c r="BT12" s="32" t="s">
        <v>124</v>
      </c>
      <c r="BU12" s="44">
        <v>370</v>
      </c>
      <c r="BV12" s="32" t="s">
        <v>120</v>
      </c>
      <c r="BW12" s="31" t="s">
        <v>124</v>
      </c>
      <c r="BX12" s="44">
        <v>570</v>
      </c>
      <c r="BY12" s="32" t="s">
        <v>120</v>
      </c>
      <c r="BZ12" s="31" t="s">
        <v>125</v>
      </c>
      <c r="CA12" s="32">
        <v>0</v>
      </c>
      <c r="CB12" s="32">
        <v>0</v>
      </c>
      <c r="CC12" s="32" t="s">
        <v>120</v>
      </c>
      <c r="CD12" s="32">
        <v>2</v>
      </c>
      <c r="CE12" s="32">
        <v>0</v>
      </c>
      <c r="CF12" s="32">
        <v>0</v>
      </c>
      <c r="CG12" s="44">
        <v>2</v>
      </c>
      <c r="CH12" s="44"/>
      <c r="CI12" s="44">
        <v>0</v>
      </c>
      <c r="CJ12" s="32">
        <v>0</v>
      </c>
      <c r="CK12" s="32">
        <v>0</v>
      </c>
      <c r="CL12" s="44">
        <v>9</v>
      </c>
      <c r="CM12" s="32">
        <v>2011</v>
      </c>
      <c r="CN12" s="32" t="s">
        <v>126</v>
      </c>
      <c r="CO12" s="32" t="s">
        <v>127</v>
      </c>
      <c r="CP12" s="44" t="s">
        <v>120</v>
      </c>
      <c r="CQ12" s="32" t="s">
        <v>120</v>
      </c>
      <c r="CR12" s="32" t="s">
        <v>128</v>
      </c>
    </row>
    <row r="13" spans="1:96" ht="126" x14ac:dyDescent="0.25">
      <c r="A13" s="40">
        <f t="shared" si="2"/>
        <v>7</v>
      </c>
      <c r="B13" s="40"/>
      <c r="C13" s="31" t="s">
        <v>151</v>
      </c>
      <c r="D13" s="31">
        <v>31</v>
      </c>
      <c r="E13" s="31">
        <v>14440</v>
      </c>
      <c r="F13" s="32" t="s">
        <v>118</v>
      </c>
      <c r="G13" s="32" t="s">
        <v>152</v>
      </c>
      <c r="H13" s="32" t="s">
        <v>153</v>
      </c>
      <c r="I13" s="32">
        <v>6249.6</v>
      </c>
      <c r="J13" s="32">
        <v>90</v>
      </c>
      <c r="K13" s="31" t="s">
        <v>119</v>
      </c>
      <c r="L13" s="32">
        <v>135</v>
      </c>
      <c r="M13" s="32">
        <v>359</v>
      </c>
      <c r="N13" s="32">
        <v>135</v>
      </c>
      <c r="O13" s="32">
        <f t="shared" si="0"/>
        <v>10020.01</v>
      </c>
      <c r="P13" s="32">
        <f t="shared" si="1"/>
        <v>7730.04</v>
      </c>
      <c r="Q13" s="32">
        <v>7602.07</v>
      </c>
      <c r="R13" s="32">
        <v>127.97</v>
      </c>
      <c r="S13" s="32">
        <v>0</v>
      </c>
      <c r="T13" s="32">
        <v>2289.9699999999998</v>
      </c>
      <c r="U13" s="32">
        <v>0</v>
      </c>
      <c r="V13" s="32">
        <v>9</v>
      </c>
      <c r="W13" s="32">
        <v>4</v>
      </c>
      <c r="X13" s="34">
        <v>1990</v>
      </c>
      <c r="Y13" s="32" t="s">
        <v>120</v>
      </c>
      <c r="Z13" s="42" t="s">
        <v>154</v>
      </c>
      <c r="AA13" s="32" t="s">
        <v>121</v>
      </c>
      <c r="AB13" s="32">
        <v>19</v>
      </c>
      <c r="AC13" s="32" t="s">
        <v>120</v>
      </c>
      <c r="AD13" s="32" t="s">
        <v>120</v>
      </c>
      <c r="AE13" s="32" t="s">
        <v>120</v>
      </c>
      <c r="AF13" s="32" t="s">
        <v>122</v>
      </c>
      <c r="AG13" s="32">
        <v>6000</v>
      </c>
      <c r="AH13" s="32">
        <v>0</v>
      </c>
      <c r="AI13" s="32">
        <v>0</v>
      </c>
      <c r="AJ13" s="32">
        <v>0</v>
      </c>
      <c r="AK13" s="32">
        <v>6000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112</v>
      </c>
      <c r="AR13" s="32">
        <v>140</v>
      </c>
      <c r="AS13" s="32">
        <v>0</v>
      </c>
      <c r="AT13" s="31">
        <f>2088-AU13</f>
        <v>918.72</v>
      </c>
      <c r="AU13" s="31">
        <v>1169.28</v>
      </c>
      <c r="AV13" s="32" t="s">
        <v>120</v>
      </c>
      <c r="AW13" s="43">
        <v>1162</v>
      </c>
      <c r="AX13" s="32">
        <v>0</v>
      </c>
      <c r="AY13" s="32">
        <v>0</v>
      </c>
      <c r="AZ13" s="32">
        <v>0</v>
      </c>
      <c r="BA13" s="43">
        <v>1162</v>
      </c>
      <c r="BB13" s="43">
        <v>2005</v>
      </c>
      <c r="BC13" s="32" t="s">
        <v>123</v>
      </c>
      <c r="BD13" s="43">
        <v>1162</v>
      </c>
      <c r="BE13" s="32" t="s">
        <v>120</v>
      </c>
      <c r="BF13" s="44">
        <f>533.75+438.8</f>
        <v>972.55</v>
      </c>
      <c r="BG13" s="42" t="s">
        <v>154</v>
      </c>
      <c r="BH13" s="32">
        <v>4</v>
      </c>
      <c r="BI13" s="32" t="s">
        <v>120</v>
      </c>
      <c r="BJ13" s="32" t="s">
        <v>124</v>
      </c>
      <c r="BK13" s="44">
        <v>4</v>
      </c>
      <c r="BL13" s="45">
        <v>2808</v>
      </c>
      <c r="BM13" s="32" t="s">
        <v>120</v>
      </c>
      <c r="BN13" s="32" t="s">
        <v>124</v>
      </c>
      <c r="BO13" s="44">
        <v>864</v>
      </c>
      <c r="BP13" s="32" t="s">
        <v>120</v>
      </c>
      <c r="BQ13" s="32" t="s">
        <v>124</v>
      </c>
      <c r="BR13" s="44">
        <v>760</v>
      </c>
      <c r="BS13" s="32" t="s">
        <v>120</v>
      </c>
      <c r="BT13" s="32" t="s">
        <v>124</v>
      </c>
      <c r="BU13" s="44">
        <v>740</v>
      </c>
      <c r="BV13" s="32" t="s">
        <v>120</v>
      </c>
      <c r="BW13" s="31" t="s">
        <v>124</v>
      </c>
      <c r="BX13" s="44">
        <v>1140</v>
      </c>
      <c r="BY13" s="32" t="s">
        <v>120</v>
      </c>
      <c r="BZ13" s="31" t="s">
        <v>125</v>
      </c>
      <c r="CA13" s="32">
        <v>0</v>
      </c>
      <c r="CB13" s="32">
        <v>0</v>
      </c>
      <c r="CC13" s="32" t="s">
        <v>120</v>
      </c>
      <c r="CD13" s="32">
        <v>4</v>
      </c>
      <c r="CE13" s="32">
        <v>0</v>
      </c>
      <c r="CF13" s="32">
        <v>0</v>
      </c>
      <c r="CG13" s="44">
        <v>0</v>
      </c>
      <c r="CH13" s="44">
        <v>4</v>
      </c>
      <c r="CI13" s="44">
        <v>0</v>
      </c>
      <c r="CJ13" s="32">
        <v>0</v>
      </c>
      <c r="CK13" s="32">
        <v>0</v>
      </c>
      <c r="CL13" s="44">
        <v>9</v>
      </c>
      <c r="CM13" s="32">
        <v>2011</v>
      </c>
      <c r="CN13" s="32" t="s">
        <v>126</v>
      </c>
      <c r="CO13" s="32" t="s">
        <v>127</v>
      </c>
      <c r="CP13" s="44" t="s">
        <v>120</v>
      </c>
      <c r="CQ13" s="32" t="s">
        <v>120</v>
      </c>
      <c r="CR13" s="32" t="s">
        <v>128</v>
      </c>
    </row>
    <row r="14" spans="1:96" ht="126" x14ac:dyDescent="0.25">
      <c r="A14" s="40">
        <f t="shared" si="2"/>
        <v>8</v>
      </c>
      <c r="B14" s="40"/>
      <c r="C14" s="31" t="s">
        <v>155</v>
      </c>
      <c r="D14" s="31">
        <v>31</v>
      </c>
      <c r="E14" s="31">
        <v>14440</v>
      </c>
      <c r="F14" s="32" t="s">
        <v>118</v>
      </c>
      <c r="G14" s="32" t="s">
        <v>156</v>
      </c>
      <c r="H14" s="32" t="s">
        <v>157</v>
      </c>
      <c r="I14" s="32">
        <v>9590.9</v>
      </c>
      <c r="J14" s="32">
        <v>90</v>
      </c>
      <c r="K14" s="31" t="s">
        <v>119</v>
      </c>
      <c r="L14" s="32">
        <v>99</v>
      </c>
      <c r="M14" s="32">
        <v>272</v>
      </c>
      <c r="N14" s="32">
        <v>99</v>
      </c>
      <c r="O14" s="32">
        <f t="shared" si="0"/>
        <v>7546.66</v>
      </c>
      <c r="P14" s="32">
        <f t="shared" si="1"/>
        <v>5784.3899999999994</v>
      </c>
      <c r="Q14" s="32">
        <v>5603.94</v>
      </c>
      <c r="R14" s="32">
        <v>180.45</v>
      </c>
      <c r="S14" s="32">
        <v>0</v>
      </c>
      <c r="T14" s="32">
        <v>1762.27</v>
      </c>
      <c r="U14" s="32">
        <v>0</v>
      </c>
      <c r="V14" s="32">
        <v>9</v>
      </c>
      <c r="W14" s="32">
        <v>3</v>
      </c>
      <c r="X14" s="34">
        <v>1992</v>
      </c>
      <c r="Y14" s="32" t="s">
        <v>120</v>
      </c>
      <c r="Z14" s="42">
        <v>2015</v>
      </c>
      <c r="AA14" s="32" t="s">
        <v>121</v>
      </c>
      <c r="AB14" s="32">
        <v>17</v>
      </c>
      <c r="AC14" s="32" t="s">
        <v>120</v>
      </c>
      <c r="AD14" s="32" t="s">
        <v>120</v>
      </c>
      <c r="AE14" s="32" t="s">
        <v>120</v>
      </c>
      <c r="AF14" s="32" t="s">
        <v>122</v>
      </c>
      <c r="AG14" s="32">
        <v>4594</v>
      </c>
      <c r="AH14" s="32">
        <v>0</v>
      </c>
      <c r="AI14" s="32">
        <v>0</v>
      </c>
      <c r="AJ14" s="32">
        <v>0</v>
      </c>
      <c r="AK14" s="32">
        <v>4594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104</v>
      </c>
      <c r="AR14" s="32">
        <v>110</v>
      </c>
      <c r="AS14" s="32">
        <v>0</v>
      </c>
      <c r="AT14" s="31">
        <f>1557.2-AU14</f>
        <v>778.6</v>
      </c>
      <c r="AU14" s="31">
        <v>778.6</v>
      </c>
      <c r="AV14" s="32" t="s">
        <v>120</v>
      </c>
      <c r="AW14" s="43">
        <v>894</v>
      </c>
      <c r="AX14" s="32">
        <v>0</v>
      </c>
      <c r="AY14" s="32">
        <v>0</v>
      </c>
      <c r="AZ14" s="32">
        <v>0</v>
      </c>
      <c r="BA14" s="43">
        <v>894</v>
      </c>
      <c r="BB14" s="43">
        <v>2005</v>
      </c>
      <c r="BC14" s="32" t="s">
        <v>123</v>
      </c>
      <c r="BD14" s="43">
        <v>894</v>
      </c>
      <c r="BE14" s="32" t="s">
        <v>120</v>
      </c>
      <c r="BF14" s="44">
        <f>414.93+323.65</f>
        <v>738.57999999999993</v>
      </c>
      <c r="BG14" s="42">
        <v>2015</v>
      </c>
      <c r="BH14" s="32">
        <v>3</v>
      </c>
      <c r="BI14" s="32" t="s">
        <v>120</v>
      </c>
      <c r="BJ14" s="32" t="s">
        <v>124</v>
      </c>
      <c r="BK14" s="44">
        <v>3</v>
      </c>
      <c r="BL14" s="45">
        <v>2106</v>
      </c>
      <c r="BM14" s="32" t="s">
        <v>120</v>
      </c>
      <c r="BN14" s="32" t="s">
        <v>124</v>
      </c>
      <c r="BO14" s="44">
        <v>648</v>
      </c>
      <c r="BP14" s="32" t="s">
        <v>120</v>
      </c>
      <c r="BQ14" s="32" t="s">
        <v>124</v>
      </c>
      <c r="BR14" s="44">
        <v>570</v>
      </c>
      <c r="BS14" s="32" t="s">
        <v>120</v>
      </c>
      <c r="BT14" s="32" t="s">
        <v>124</v>
      </c>
      <c r="BU14" s="44">
        <v>555</v>
      </c>
      <c r="BV14" s="32" t="s">
        <v>120</v>
      </c>
      <c r="BW14" s="31" t="s">
        <v>124</v>
      </c>
      <c r="BX14" s="44">
        <v>855</v>
      </c>
      <c r="BY14" s="32" t="s">
        <v>120</v>
      </c>
      <c r="BZ14" s="31" t="s">
        <v>125</v>
      </c>
      <c r="CA14" s="32">
        <v>0</v>
      </c>
      <c r="CB14" s="32">
        <v>0</v>
      </c>
      <c r="CC14" s="32" t="s">
        <v>120</v>
      </c>
      <c r="CD14" s="32">
        <v>3</v>
      </c>
      <c r="CE14" s="32">
        <v>0</v>
      </c>
      <c r="CF14" s="32">
        <v>0</v>
      </c>
      <c r="CG14" s="44">
        <v>0</v>
      </c>
      <c r="CH14" s="44">
        <v>3</v>
      </c>
      <c r="CI14" s="44">
        <v>0</v>
      </c>
      <c r="CJ14" s="32">
        <v>0</v>
      </c>
      <c r="CK14" s="32">
        <v>0</v>
      </c>
      <c r="CL14" s="44">
        <v>9</v>
      </c>
      <c r="CM14" s="32">
        <v>2011</v>
      </c>
      <c r="CN14" s="32" t="s">
        <v>126</v>
      </c>
      <c r="CO14" s="32" t="s">
        <v>127</v>
      </c>
      <c r="CP14" s="44" t="s">
        <v>120</v>
      </c>
      <c r="CQ14" s="32" t="s">
        <v>120</v>
      </c>
      <c r="CR14" s="32" t="s">
        <v>128</v>
      </c>
    </row>
    <row r="15" spans="1:96" ht="126" x14ac:dyDescent="0.25">
      <c r="A15" s="40">
        <f t="shared" si="2"/>
        <v>9</v>
      </c>
      <c r="B15" s="40"/>
      <c r="C15" s="31" t="s">
        <v>158</v>
      </c>
      <c r="D15" s="31">
        <v>31</v>
      </c>
      <c r="E15" s="31">
        <v>14440</v>
      </c>
      <c r="F15" s="32" t="s">
        <v>118</v>
      </c>
      <c r="G15" s="32" t="s">
        <v>159</v>
      </c>
      <c r="H15" s="32" t="s">
        <v>160</v>
      </c>
      <c r="I15" s="32">
        <v>9197.7999999999993</v>
      </c>
      <c r="J15" s="32" t="s">
        <v>143</v>
      </c>
      <c r="K15" s="31" t="s">
        <v>119</v>
      </c>
      <c r="L15" s="32">
        <v>99</v>
      </c>
      <c r="M15" s="32">
        <v>297</v>
      </c>
      <c r="N15" s="32">
        <v>99</v>
      </c>
      <c r="O15" s="32">
        <f t="shared" si="0"/>
        <v>7669.3899999999994</v>
      </c>
      <c r="P15" s="32">
        <f t="shared" si="1"/>
        <v>5890.95</v>
      </c>
      <c r="Q15" s="32">
        <v>5554.3</v>
      </c>
      <c r="R15" s="32">
        <v>336.65</v>
      </c>
      <c r="S15" s="32">
        <v>0</v>
      </c>
      <c r="T15" s="32">
        <v>1778.44</v>
      </c>
      <c r="U15" s="32">
        <v>0</v>
      </c>
      <c r="V15" s="32">
        <v>9</v>
      </c>
      <c r="W15" s="32">
        <v>3</v>
      </c>
      <c r="X15" s="34">
        <v>1992</v>
      </c>
      <c r="Y15" s="32" t="s">
        <v>120</v>
      </c>
      <c r="Z15" s="42">
        <v>2017</v>
      </c>
      <c r="AA15" s="32" t="s">
        <v>121</v>
      </c>
      <c r="AB15" s="32">
        <v>17</v>
      </c>
      <c r="AC15" s="32" t="s">
        <v>120</v>
      </c>
      <c r="AD15" s="32" t="s">
        <v>120</v>
      </c>
      <c r="AE15" s="32" t="s">
        <v>120</v>
      </c>
      <c r="AF15" s="32" t="s">
        <v>122</v>
      </c>
      <c r="AG15" s="32">
        <v>4594</v>
      </c>
      <c r="AH15" s="32">
        <v>0</v>
      </c>
      <c r="AI15" s="32">
        <v>0</v>
      </c>
      <c r="AJ15" s="32">
        <v>0</v>
      </c>
      <c r="AK15" s="32">
        <v>4594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104</v>
      </c>
      <c r="AR15" s="32">
        <v>110</v>
      </c>
      <c r="AS15" s="32">
        <v>0</v>
      </c>
      <c r="AT15" s="31">
        <f>1566-AU15</f>
        <v>783</v>
      </c>
      <c r="AU15" s="31">
        <v>783</v>
      </c>
      <c r="AV15" s="32" t="s">
        <v>120</v>
      </c>
      <c r="AW15" s="43">
        <v>910</v>
      </c>
      <c r="AX15" s="32">
        <v>0</v>
      </c>
      <c r="AY15" s="32">
        <v>0</v>
      </c>
      <c r="AZ15" s="32">
        <v>0</v>
      </c>
      <c r="BA15" s="43">
        <v>910</v>
      </c>
      <c r="BB15" s="43">
        <v>2002</v>
      </c>
      <c r="BC15" s="32" t="s">
        <v>123</v>
      </c>
      <c r="BD15" s="43">
        <v>910</v>
      </c>
      <c r="BE15" s="32" t="s">
        <v>120</v>
      </c>
      <c r="BF15" s="44">
        <f>414.93+323.65</f>
        <v>738.57999999999993</v>
      </c>
      <c r="BG15" s="42">
        <v>2017</v>
      </c>
      <c r="BH15" s="32">
        <v>3</v>
      </c>
      <c r="BI15" s="32" t="s">
        <v>120</v>
      </c>
      <c r="BJ15" s="32" t="s">
        <v>124</v>
      </c>
      <c r="BK15" s="44">
        <v>3</v>
      </c>
      <c r="BL15" s="45">
        <v>2106</v>
      </c>
      <c r="BM15" s="32" t="s">
        <v>120</v>
      </c>
      <c r="BN15" s="32" t="s">
        <v>124</v>
      </c>
      <c r="BO15" s="44">
        <v>648</v>
      </c>
      <c r="BP15" s="32" t="s">
        <v>120</v>
      </c>
      <c r="BQ15" s="32" t="s">
        <v>124</v>
      </c>
      <c r="BR15" s="44">
        <v>570</v>
      </c>
      <c r="BS15" s="32" t="s">
        <v>120</v>
      </c>
      <c r="BT15" s="32" t="s">
        <v>124</v>
      </c>
      <c r="BU15" s="44">
        <v>555</v>
      </c>
      <c r="BV15" s="32" t="s">
        <v>120</v>
      </c>
      <c r="BW15" s="31" t="s">
        <v>124</v>
      </c>
      <c r="BX15" s="44">
        <v>855</v>
      </c>
      <c r="BY15" s="32" t="s">
        <v>120</v>
      </c>
      <c r="BZ15" s="31" t="s">
        <v>125</v>
      </c>
      <c r="CA15" s="32">
        <v>0</v>
      </c>
      <c r="CB15" s="32">
        <v>0</v>
      </c>
      <c r="CC15" s="32" t="s">
        <v>120</v>
      </c>
      <c r="CD15" s="32">
        <v>3</v>
      </c>
      <c r="CE15" s="32">
        <v>0</v>
      </c>
      <c r="CF15" s="32">
        <v>0</v>
      </c>
      <c r="CG15" s="44">
        <v>0</v>
      </c>
      <c r="CH15" s="44">
        <v>3</v>
      </c>
      <c r="CI15" s="44">
        <v>0</v>
      </c>
      <c r="CJ15" s="32">
        <v>0</v>
      </c>
      <c r="CK15" s="32">
        <v>0</v>
      </c>
      <c r="CL15" s="44">
        <v>9</v>
      </c>
      <c r="CM15" s="32">
        <v>2010</v>
      </c>
      <c r="CN15" s="32" t="s">
        <v>126</v>
      </c>
      <c r="CO15" s="32" t="s">
        <v>127</v>
      </c>
      <c r="CP15" s="44" t="s">
        <v>120</v>
      </c>
      <c r="CQ15" s="32" t="s">
        <v>120</v>
      </c>
      <c r="CR15" s="32" t="s">
        <v>128</v>
      </c>
    </row>
    <row r="16" spans="1:96" ht="126" x14ac:dyDescent="0.25">
      <c r="A16" s="40">
        <f t="shared" si="2"/>
        <v>10</v>
      </c>
      <c r="B16" s="40"/>
      <c r="C16" s="31" t="s">
        <v>161</v>
      </c>
      <c r="D16" s="31">
        <v>31</v>
      </c>
      <c r="E16" s="31">
        <v>14440</v>
      </c>
      <c r="F16" s="32" t="s">
        <v>118</v>
      </c>
      <c r="G16" s="32" t="s">
        <v>162</v>
      </c>
      <c r="H16" s="32" t="s">
        <v>163</v>
      </c>
      <c r="I16" s="32">
        <v>7961.2</v>
      </c>
      <c r="J16" s="32" t="s">
        <v>135</v>
      </c>
      <c r="K16" s="31" t="s">
        <v>119</v>
      </c>
      <c r="L16" s="32">
        <v>164</v>
      </c>
      <c r="M16" s="32">
        <v>427</v>
      </c>
      <c r="N16" s="32">
        <v>164</v>
      </c>
      <c r="O16" s="32">
        <f t="shared" si="0"/>
        <v>12056.96</v>
      </c>
      <c r="P16" s="32">
        <f t="shared" si="1"/>
        <v>9222.44</v>
      </c>
      <c r="Q16" s="32">
        <v>8795.4500000000007</v>
      </c>
      <c r="R16" s="32">
        <v>426.99</v>
      </c>
      <c r="S16" s="32">
        <v>0</v>
      </c>
      <c r="T16" s="32">
        <v>2664.89</v>
      </c>
      <c r="U16" s="41">
        <v>169.63</v>
      </c>
      <c r="V16" s="32">
        <v>9</v>
      </c>
      <c r="W16" s="32">
        <v>5</v>
      </c>
      <c r="X16" s="34">
        <v>1991</v>
      </c>
      <c r="Y16" s="32" t="s">
        <v>120</v>
      </c>
      <c r="Z16" s="42">
        <v>2017</v>
      </c>
      <c r="AA16" s="32" t="s">
        <v>121</v>
      </c>
      <c r="AB16" s="32">
        <v>17</v>
      </c>
      <c r="AC16" s="32" t="s">
        <v>120</v>
      </c>
      <c r="AD16" s="32" t="s">
        <v>120</v>
      </c>
      <c r="AE16" s="32" t="s">
        <v>120</v>
      </c>
      <c r="AF16" s="32" t="s">
        <v>122</v>
      </c>
      <c r="AG16" s="32">
        <v>7256</v>
      </c>
      <c r="AH16" s="32">
        <v>0</v>
      </c>
      <c r="AI16" s="32">
        <v>0</v>
      </c>
      <c r="AJ16" s="32">
        <v>0</v>
      </c>
      <c r="AK16" s="32">
        <v>7256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164</v>
      </c>
      <c r="AR16" s="32">
        <v>175</v>
      </c>
      <c r="AS16" s="32">
        <v>0</v>
      </c>
      <c r="AT16" s="31">
        <f>2498.8-AU16</f>
        <v>1049.5200000000002</v>
      </c>
      <c r="AU16" s="31">
        <v>1449.28</v>
      </c>
      <c r="AV16" s="32" t="s">
        <v>120</v>
      </c>
      <c r="AW16" s="43">
        <v>1356</v>
      </c>
      <c r="AX16" s="32">
        <v>0</v>
      </c>
      <c r="AY16" s="32">
        <v>0</v>
      </c>
      <c r="AZ16" s="32">
        <v>0</v>
      </c>
      <c r="BA16" s="43">
        <v>1356</v>
      </c>
      <c r="BB16" s="43">
        <v>2005</v>
      </c>
      <c r="BC16" s="32" t="s">
        <v>123</v>
      </c>
      <c r="BD16" s="43">
        <v>1356</v>
      </c>
      <c r="BE16" s="32" t="s">
        <v>120</v>
      </c>
      <c r="BF16" s="44">
        <f>809.1+375.13</f>
        <v>1184.23</v>
      </c>
      <c r="BG16" s="42">
        <v>2017</v>
      </c>
      <c r="BH16" s="34">
        <v>5</v>
      </c>
      <c r="BI16" s="34" t="s">
        <v>120</v>
      </c>
      <c r="BJ16" s="32" t="s">
        <v>124</v>
      </c>
      <c r="BK16" s="48">
        <v>5</v>
      </c>
      <c r="BL16" s="49">
        <v>3510</v>
      </c>
      <c r="BM16" s="34" t="s">
        <v>120</v>
      </c>
      <c r="BN16" s="32" t="s">
        <v>124</v>
      </c>
      <c r="BO16" s="48">
        <v>1080</v>
      </c>
      <c r="BP16" s="34" t="s">
        <v>120</v>
      </c>
      <c r="BQ16" s="32" t="s">
        <v>124</v>
      </c>
      <c r="BR16" s="48">
        <v>950</v>
      </c>
      <c r="BS16" s="34" t="s">
        <v>120</v>
      </c>
      <c r="BT16" s="32" t="s">
        <v>124</v>
      </c>
      <c r="BU16" s="48">
        <v>925</v>
      </c>
      <c r="BV16" s="34" t="s">
        <v>120</v>
      </c>
      <c r="BW16" s="31" t="s">
        <v>124</v>
      </c>
      <c r="BX16" s="48">
        <v>1425</v>
      </c>
      <c r="BY16" s="34" t="s">
        <v>120</v>
      </c>
      <c r="BZ16" s="31" t="s">
        <v>125</v>
      </c>
      <c r="CA16" s="34">
        <v>0</v>
      </c>
      <c r="CB16" s="34">
        <v>0</v>
      </c>
      <c r="CC16" s="34" t="s">
        <v>120</v>
      </c>
      <c r="CD16" s="34">
        <v>5</v>
      </c>
      <c r="CE16" s="34">
        <v>0</v>
      </c>
      <c r="CF16" s="34">
        <v>0</v>
      </c>
      <c r="CG16" s="48">
        <v>0</v>
      </c>
      <c r="CH16" s="48">
        <v>5</v>
      </c>
      <c r="CI16" s="48">
        <v>0</v>
      </c>
      <c r="CJ16" s="34">
        <v>0</v>
      </c>
      <c r="CK16" s="34">
        <v>0</v>
      </c>
      <c r="CL16" s="48">
        <v>9</v>
      </c>
      <c r="CM16" s="34">
        <v>2011</v>
      </c>
      <c r="CN16" s="32" t="s">
        <v>126</v>
      </c>
      <c r="CO16" s="32" t="s">
        <v>127</v>
      </c>
      <c r="CP16" s="48">
        <v>2010</v>
      </c>
      <c r="CQ16" s="34" t="s">
        <v>120</v>
      </c>
      <c r="CR16" s="32" t="s">
        <v>128</v>
      </c>
    </row>
    <row r="17" spans="1:96" ht="126" x14ac:dyDescent="0.25">
      <c r="A17" s="40">
        <f t="shared" si="2"/>
        <v>11</v>
      </c>
      <c r="B17" s="40"/>
      <c r="C17" s="31" t="s">
        <v>164</v>
      </c>
      <c r="D17" s="31">
        <v>31</v>
      </c>
      <c r="E17" s="31">
        <v>14440</v>
      </c>
      <c r="F17" s="32" t="s">
        <v>118</v>
      </c>
      <c r="G17" s="32" t="s">
        <v>165</v>
      </c>
      <c r="H17" s="32" t="s">
        <v>166</v>
      </c>
      <c r="I17" s="32">
        <v>6096.7</v>
      </c>
      <c r="J17" s="32" t="s">
        <v>167</v>
      </c>
      <c r="K17" s="31" t="s">
        <v>119</v>
      </c>
      <c r="L17" s="32">
        <v>120</v>
      </c>
      <c r="M17" s="32">
        <v>318</v>
      </c>
      <c r="N17" s="32">
        <v>120</v>
      </c>
      <c r="O17" s="32">
        <f t="shared" si="0"/>
        <v>9235.48</v>
      </c>
      <c r="P17" s="32">
        <f t="shared" si="1"/>
        <v>6841.67</v>
      </c>
      <c r="Q17" s="32">
        <v>6505.02</v>
      </c>
      <c r="R17" s="32">
        <v>336.65</v>
      </c>
      <c r="S17" s="32">
        <v>0</v>
      </c>
      <c r="T17" s="32">
        <v>2011.81</v>
      </c>
      <c r="U17" s="41">
        <v>382</v>
      </c>
      <c r="V17" s="32">
        <v>9</v>
      </c>
      <c r="W17" s="32">
        <v>4</v>
      </c>
      <c r="X17" s="34">
        <v>1991</v>
      </c>
      <c r="Y17" s="32" t="s">
        <v>120</v>
      </c>
      <c r="Z17" s="42">
        <v>2014</v>
      </c>
      <c r="AA17" s="32" t="s">
        <v>121</v>
      </c>
      <c r="AB17" s="32">
        <v>18</v>
      </c>
      <c r="AC17" s="32" t="s">
        <v>120</v>
      </c>
      <c r="AD17" s="32" t="s">
        <v>120</v>
      </c>
      <c r="AE17" s="32" t="s">
        <v>120</v>
      </c>
      <c r="AF17" s="32" t="s">
        <v>122</v>
      </c>
      <c r="AG17" s="32">
        <v>4712</v>
      </c>
      <c r="AH17" s="32">
        <v>0</v>
      </c>
      <c r="AI17" s="32">
        <v>0</v>
      </c>
      <c r="AJ17" s="32">
        <v>0</v>
      </c>
      <c r="AK17" s="32">
        <v>4712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127</v>
      </c>
      <c r="AR17" s="32">
        <v>140</v>
      </c>
      <c r="AS17" s="32">
        <v>0</v>
      </c>
      <c r="AT17" s="31">
        <f>2000-AU17</f>
        <v>900</v>
      </c>
      <c r="AU17" s="31">
        <v>1100</v>
      </c>
      <c r="AV17" s="32" t="s">
        <v>120</v>
      </c>
      <c r="AW17" s="43">
        <v>1064</v>
      </c>
      <c r="AX17" s="32">
        <v>0</v>
      </c>
      <c r="AY17" s="32">
        <v>0</v>
      </c>
      <c r="AZ17" s="32">
        <v>0</v>
      </c>
      <c r="BA17" s="43">
        <v>1064</v>
      </c>
      <c r="BB17" s="43">
        <v>2003</v>
      </c>
      <c r="BC17" s="32" t="s">
        <v>123</v>
      </c>
      <c r="BD17" s="43">
        <v>1064</v>
      </c>
      <c r="BE17" s="32" t="s">
        <v>120</v>
      </c>
      <c r="BF17" s="44">
        <f>424.8+408.24</f>
        <v>833.04</v>
      </c>
      <c r="BG17" s="42">
        <v>2014</v>
      </c>
      <c r="BH17" s="34">
        <v>4</v>
      </c>
      <c r="BI17" s="34" t="s">
        <v>120</v>
      </c>
      <c r="BJ17" s="32" t="s">
        <v>124</v>
      </c>
      <c r="BK17" s="48">
        <v>3</v>
      </c>
      <c r="BL17" s="49">
        <v>2808</v>
      </c>
      <c r="BM17" s="34" t="s">
        <v>120</v>
      </c>
      <c r="BN17" s="32" t="s">
        <v>124</v>
      </c>
      <c r="BO17" s="48">
        <v>864</v>
      </c>
      <c r="BP17" s="34" t="s">
        <v>120</v>
      </c>
      <c r="BQ17" s="32" t="s">
        <v>124</v>
      </c>
      <c r="BR17" s="48">
        <v>760</v>
      </c>
      <c r="BS17" s="34" t="s">
        <v>120</v>
      </c>
      <c r="BT17" s="32" t="s">
        <v>124</v>
      </c>
      <c r="BU17" s="48">
        <v>740</v>
      </c>
      <c r="BV17" s="34" t="s">
        <v>120</v>
      </c>
      <c r="BW17" s="31" t="s">
        <v>124</v>
      </c>
      <c r="BX17" s="48">
        <v>1140</v>
      </c>
      <c r="BY17" s="34" t="s">
        <v>120</v>
      </c>
      <c r="BZ17" s="31" t="s">
        <v>125</v>
      </c>
      <c r="CA17" s="34">
        <v>0</v>
      </c>
      <c r="CB17" s="34">
        <v>0</v>
      </c>
      <c r="CC17" s="34" t="s">
        <v>120</v>
      </c>
      <c r="CD17" s="34">
        <v>4</v>
      </c>
      <c r="CE17" s="34">
        <v>0</v>
      </c>
      <c r="CF17" s="34">
        <v>0</v>
      </c>
      <c r="CG17" s="48">
        <v>0</v>
      </c>
      <c r="CH17" s="48">
        <v>3</v>
      </c>
      <c r="CI17" s="48">
        <v>1</v>
      </c>
      <c r="CJ17" s="34">
        <v>0</v>
      </c>
      <c r="CK17" s="34">
        <v>0</v>
      </c>
      <c r="CL17" s="48">
        <v>9</v>
      </c>
      <c r="CM17" s="34">
        <v>2011</v>
      </c>
      <c r="CN17" s="32" t="s">
        <v>126</v>
      </c>
      <c r="CO17" s="32" t="s">
        <v>127</v>
      </c>
      <c r="CP17" s="48" t="s">
        <v>120</v>
      </c>
      <c r="CQ17" s="34" t="s">
        <v>120</v>
      </c>
      <c r="CR17" s="32" t="s">
        <v>128</v>
      </c>
    </row>
    <row r="18" spans="1:96" ht="126" x14ac:dyDescent="0.25">
      <c r="A18" s="40">
        <f t="shared" si="2"/>
        <v>12</v>
      </c>
      <c r="B18" s="40"/>
      <c r="C18" s="31" t="s">
        <v>168</v>
      </c>
      <c r="D18" s="31">
        <v>31</v>
      </c>
      <c r="E18" s="31">
        <v>14440</v>
      </c>
      <c r="F18" s="32" t="s">
        <v>118</v>
      </c>
      <c r="G18" s="32" t="s">
        <v>169</v>
      </c>
      <c r="H18" s="32" t="s">
        <v>170</v>
      </c>
      <c r="I18" s="32">
        <v>3107.3</v>
      </c>
      <c r="J18" s="32">
        <v>90</v>
      </c>
      <c r="K18" s="31" t="s">
        <v>119</v>
      </c>
      <c r="L18" s="32">
        <v>89</v>
      </c>
      <c r="M18" s="32">
        <v>257</v>
      </c>
      <c r="N18" s="32">
        <v>89</v>
      </c>
      <c r="O18" s="32">
        <f t="shared" si="0"/>
        <v>6566.7099999999991</v>
      </c>
      <c r="P18" s="32">
        <f t="shared" si="1"/>
        <v>5112.4299999999994</v>
      </c>
      <c r="Q18" s="32">
        <v>4978.95</v>
      </c>
      <c r="R18" s="32">
        <v>133.47999999999999</v>
      </c>
      <c r="S18" s="32">
        <v>0</v>
      </c>
      <c r="T18" s="32">
        <v>1439.55</v>
      </c>
      <c r="U18" s="32">
        <v>14.73</v>
      </c>
      <c r="V18" s="32">
        <v>9</v>
      </c>
      <c r="W18" s="32">
        <v>3</v>
      </c>
      <c r="X18" s="34">
        <v>1991</v>
      </c>
      <c r="Y18" s="32" t="s">
        <v>120</v>
      </c>
      <c r="Z18" s="42">
        <v>2013</v>
      </c>
      <c r="AA18" s="32" t="s">
        <v>121</v>
      </c>
      <c r="AB18" s="32">
        <v>16</v>
      </c>
      <c r="AC18" s="32" t="s">
        <v>120</v>
      </c>
      <c r="AD18" s="32" t="s">
        <v>120</v>
      </c>
      <c r="AE18" s="32" t="s">
        <v>120</v>
      </c>
      <c r="AF18" s="32" t="s">
        <v>122</v>
      </c>
      <c r="AG18" s="32">
        <v>4594</v>
      </c>
      <c r="AH18" s="32">
        <v>0</v>
      </c>
      <c r="AI18" s="32">
        <v>0</v>
      </c>
      <c r="AJ18" s="32">
        <v>0</v>
      </c>
      <c r="AK18" s="32">
        <v>4594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97</v>
      </c>
      <c r="AR18" s="32">
        <v>105</v>
      </c>
      <c r="AS18" s="32">
        <v>0</v>
      </c>
      <c r="AT18" s="31">
        <f>1433.6-AU18</f>
        <v>573.43999999999994</v>
      </c>
      <c r="AU18" s="31">
        <v>860.16</v>
      </c>
      <c r="AV18" s="32" t="s">
        <v>120</v>
      </c>
      <c r="AW18" s="43">
        <v>723</v>
      </c>
      <c r="AX18" s="32">
        <v>0</v>
      </c>
      <c r="AY18" s="32">
        <v>0</v>
      </c>
      <c r="AZ18" s="32">
        <v>0</v>
      </c>
      <c r="BA18" s="43">
        <v>723</v>
      </c>
      <c r="BB18" s="43">
        <v>2005</v>
      </c>
      <c r="BC18" s="32" t="s">
        <v>123</v>
      </c>
      <c r="BD18" s="43">
        <v>723</v>
      </c>
      <c r="BE18" s="32" t="s">
        <v>120</v>
      </c>
      <c r="BF18" s="44">
        <f>290.87+330.04</f>
        <v>620.91000000000008</v>
      </c>
      <c r="BG18" s="42">
        <v>2013</v>
      </c>
      <c r="BH18" s="34">
        <v>3</v>
      </c>
      <c r="BI18" s="34" t="s">
        <v>120</v>
      </c>
      <c r="BJ18" s="32" t="s">
        <v>124</v>
      </c>
      <c r="BK18" s="48">
        <v>2</v>
      </c>
      <c r="BL18" s="49">
        <v>2106</v>
      </c>
      <c r="BM18" s="34" t="s">
        <v>120</v>
      </c>
      <c r="BN18" s="32" t="s">
        <v>124</v>
      </c>
      <c r="BO18" s="48">
        <v>648</v>
      </c>
      <c r="BP18" s="34" t="s">
        <v>120</v>
      </c>
      <c r="BQ18" s="32" t="s">
        <v>124</v>
      </c>
      <c r="BR18" s="48">
        <v>570</v>
      </c>
      <c r="BS18" s="34" t="s">
        <v>120</v>
      </c>
      <c r="BT18" s="32" t="s">
        <v>124</v>
      </c>
      <c r="BU18" s="48">
        <v>555</v>
      </c>
      <c r="BV18" s="34" t="s">
        <v>120</v>
      </c>
      <c r="BW18" s="31" t="s">
        <v>124</v>
      </c>
      <c r="BX18" s="48">
        <v>855</v>
      </c>
      <c r="BY18" s="34" t="s">
        <v>120</v>
      </c>
      <c r="BZ18" s="31" t="s">
        <v>125</v>
      </c>
      <c r="CA18" s="34">
        <v>0</v>
      </c>
      <c r="CB18" s="34">
        <v>0</v>
      </c>
      <c r="CC18" s="34" t="s">
        <v>120</v>
      </c>
      <c r="CD18" s="34">
        <v>3</v>
      </c>
      <c r="CE18" s="34">
        <v>0</v>
      </c>
      <c r="CF18" s="34">
        <v>0</v>
      </c>
      <c r="CG18" s="48">
        <v>0</v>
      </c>
      <c r="CH18" s="48">
        <v>0</v>
      </c>
      <c r="CI18" s="48">
        <v>3</v>
      </c>
      <c r="CJ18" s="34">
        <v>0</v>
      </c>
      <c r="CK18" s="34">
        <v>0</v>
      </c>
      <c r="CL18" s="48">
        <v>9</v>
      </c>
      <c r="CM18" s="34">
        <v>2011</v>
      </c>
      <c r="CN18" s="32" t="s">
        <v>126</v>
      </c>
      <c r="CO18" s="32" t="s">
        <v>127</v>
      </c>
      <c r="CP18" s="48" t="s">
        <v>120</v>
      </c>
      <c r="CQ18" s="34" t="s">
        <v>120</v>
      </c>
      <c r="CR18" s="32" t="s">
        <v>128</v>
      </c>
    </row>
    <row r="19" spans="1:96" ht="94.5" x14ac:dyDescent="0.25">
      <c r="A19" s="40">
        <f t="shared" si="2"/>
        <v>13</v>
      </c>
      <c r="B19" s="40"/>
      <c r="C19" s="31" t="s">
        <v>171</v>
      </c>
      <c r="D19" s="31">
        <v>31</v>
      </c>
      <c r="E19" s="31">
        <v>14440</v>
      </c>
      <c r="F19" s="31" t="s">
        <v>118</v>
      </c>
      <c r="G19" s="31" t="s">
        <v>172</v>
      </c>
      <c r="H19" s="31" t="s">
        <v>160</v>
      </c>
      <c r="I19" s="31">
        <v>4051.1</v>
      </c>
      <c r="J19" s="31" t="s">
        <v>135</v>
      </c>
      <c r="K19" s="31" t="s">
        <v>119</v>
      </c>
      <c r="L19" s="31">
        <v>58</v>
      </c>
      <c r="M19" s="31">
        <v>171</v>
      </c>
      <c r="N19" s="31">
        <v>59</v>
      </c>
      <c r="O19" s="32">
        <f t="shared" si="0"/>
        <v>4948.71</v>
      </c>
      <c r="P19" s="32">
        <f t="shared" si="1"/>
        <v>3465.53</v>
      </c>
      <c r="Q19" s="31">
        <v>3465.53</v>
      </c>
      <c r="R19" s="31"/>
      <c r="S19" s="31">
        <v>0</v>
      </c>
      <c r="T19" s="31">
        <v>1163.0999999999999</v>
      </c>
      <c r="U19" s="31">
        <v>320.08</v>
      </c>
      <c r="V19" s="31">
        <v>9</v>
      </c>
      <c r="W19" s="31">
        <v>2</v>
      </c>
      <c r="X19" s="50">
        <v>1990</v>
      </c>
      <c r="Y19" s="31" t="s">
        <v>120</v>
      </c>
      <c r="Z19" s="51">
        <v>2013</v>
      </c>
      <c r="AA19" s="31" t="s">
        <v>121</v>
      </c>
      <c r="AB19" s="31">
        <v>18</v>
      </c>
      <c r="AC19" s="32" t="s">
        <v>120</v>
      </c>
      <c r="AD19" s="32" t="s">
        <v>120</v>
      </c>
      <c r="AE19" s="32" t="s">
        <v>120</v>
      </c>
      <c r="AF19" s="31" t="s">
        <v>122</v>
      </c>
      <c r="AG19" s="31">
        <v>2951</v>
      </c>
      <c r="AH19" s="31">
        <v>0</v>
      </c>
      <c r="AI19" s="31">
        <v>0</v>
      </c>
      <c r="AJ19" s="32">
        <v>0</v>
      </c>
      <c r="AK19" s="31">
        <v>2951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74</v>
      </c>
      <c r="AR19" s="31">
        <v>70</v>
      </c>
      <c r="AS19" s="31">
        <v>0</v>
      </c>
      <c r="AT19" s="31">
        <f>963.8-AU19</f>
        <v>481.9</v>
      </c>
      <c r="AU19" s="31">
        <v>481.9</v>
      </c>
      <c r="AV19" s="31" t="s">
        <v>120</v>
      </c>
      <c r="AW19" s="43">
        <v>606</v>
      </c>
      <c r="AX19" s="31">
        <v>0</v>
      </c>
      <c r="AY19" s="31">
        <v>0</v>
      </c>
      <c r="AZ19" s="31">
        <v>0</v>
      </c>
      <c r="BA19" s="43">
        <v>606</v>
      </c>
      <c r="BB19" s="43">
        <v>2005</v>
      </c>
      <c r="BC19" s="32" t="s">
        <v>123</v>
      </c>
      <c r="BD19" s="43">
        <v>606</v>
      </c>
      <c r="BE19" s="31" t="s">
        <v>120</v>
      </c>
      <c r="BF19" s="43">
        <f>292.22+223.44</f>
        <v>515.66000000000008</v>
      </c>
      <c r="BG19" s="51">
        <v>2013</v>
      </c>
      <c r="BH19" s="31">
        <v>2</v>
      </c>
      <c r="BI19" s="31" t="s">
        <v>120</v>
      </c>
      <c r="BJ19" s="32" t="s">
        <v>124</v>
      </c>
      <c r="BK19" s="43">
        <v>2</v>
      </c>
      <c r="BL19" s="45">
        <v>1404</v>
      </c>
      <c r="BM19" s="31" t="s">
        <v>120</v>
      </c>
      <c r="BN19" s="32" t="s">
        <v>124</v>
      </c>
      <c r="BO19" s="43">
        <v>432</v>
      </c>
      <c r="BP19" s="31" t="s">
        <v>120</v>
      </c>
      <c r="BQ19" s="32" t="s">
        <v>124</v>
      </c>
      <c r="BR19" s="43">
        <v>380</v>
      </c>
      <c r="BS19" s="31" t="s">
        <v>120</v>
      </c>
      <c r="BT19" s="32" t="s">
        <v>124</v>
      </c>
      <c r="BU19" s="43">
        <v>370</v>
      </c>
      <c r="BV19" s="31" t="s">
        <v>120</v>
      </c>
      <c r="BW19" s="31" t="s">
        <v>124</v>
      </c>
      <c r="BX19" s="43">
        <v>570</v>
      </c>
      <c r="BY19" s="31" t="s">
        <v>120</v>
      </c>
      <c r="BZ19" s="31" t="s">
        <v>125</v>
      </c>
      <c r="CA19" s="31">
        <v>0</v>
      </c>
      <c r="CB19" s="31">
        <v>0</v>
      </c>
      <c r="CC19" s="31" t="s">
        <v>120</v>
      </c>
      <c r="CD19" s="31">
        <v>2</v>
      </c>
      <c r="CE19" s="52">
        <v>0</v>
      </c>
      <c r="CF19" s="52">
        <v>0</v>
      </c>
      <c r="CG19" s="53">
        <v>0</v>
      </c>
      <c r="CH19" s="43">
        <v>2</v>
      </c>
      <c r="CI19" s="43">
        <v>0</v>
      </c>
      <c r="CJ19" s="31">
        <v>0</v>
      </c>
      <c r="CK19" s="31">
        <v>0</v>
      </c>
      <c r="CL19" s="43">
        <v>9</v>
      </c>
      <c r="CM19" s="31">
        <v>2011</v>
      </c>
      <c r="CN19" s="32" t="s">
        <v>126</v>
      </c>
      <c r="CO19" s="31" t="s">
        <v>127</v>
      </c>
      <c r="CP19" s="43" t="s">
        <v>120</v>
      </c>
      <c r="CQ19" s="31" t="s">
        <v>120</v>
      </c>
      <c r="CR19" s="32" t="s">
        <v>128</v>
      </c>
    </row>
    <row r="20" spans="1:96" ht="94.5" x14ac:dyDescent="0.25">
      <c r="A20" s="40">
        <f t="shared" si="2"/>
        <v>14</v>
      </c>
      <c r="B20" s="40"/>
      <c r="C20" s="31" t="s">
        <v>173</v>
      </c>
      <c r="D20" s="31">
        <v>31</v>
      </c>
      <c r="E20" s="31">
        <v>14440</v>
      </c>
      <c r="F20" s="31" t="s">
        <v>118</v>
      </c>
      <c r="G20" s="31" t="s">
        <v>174</v>
      </c>
      <c r="H20" s="31" t="s">
        <v>175</v>
      </c>
      <c r="I20" s="31">
        <v>5644.1</v>
      </c>
      <c r="J20" s="31">
        <v>90</v>
      </c>
      <c r="K20" s="31" t="s">
        <v>119</v>
      </c>
      <c r="L20" s="31">
        <v>89</v>
      </c>
      <c r="M20" s="31">
        <v>253</v>
      </c>
      <c r="N20" s="31">
        <v>89</v>
      </c>
      <c r="O20" s="32">
        <f t="shared" si="0"/>
        <v>6616.6</v>
      </c>
      <c r="P20" s="32">
        <f t="shared" si="1"/>
        <v>5154.87</v>
      </c>
      <c r="Q20" s="31">
        <v>5083.87</v>
      </c>
      <c r="R20" s="31">
        <v>71</v>
      </c>
      <c r="S20" s="31">
        <v>0</v>
      </c>
      <c r="T20" s="31">
        <v>1461.73</v>
      </c>
      <c r="U20" s="31"/>
      <c r="V20" s="31">
        <v>9</v>
      </c>
      <c r="W20" s="31">
        <v>3</v>
      </c>
      <c r="X20" s="50">
        <v>1990</v>
      </c>
      <c r="Y20" s="31" t="s">
        <v>120</v>
      </c>
      <c r="Z20" s="51" t="s">
        <v>176</v>
      </c>
      <c r="AA20" s="31" t="s">
        <v>121</v>
      </c>
      <c r="AB20" s="31">
        <v>19</v>
      </c>
      <c r="AC20" s="32" t="s">
        <v>120</v>
      </c>
      <c r="AD20" s="32" t="s">
        <v>120</v>
      </c>
      <c r="AE20" s="32" t="s">
        <v>120</v>
      </c>
      <c r="AF20" s="31" t="s">
        <v>122</v>
      </c>
      <c r="AG20" s="31">
        <v>3960</v>
      </c>
      <c r="AH20" s="31">
        <v>0</v>
      </c>
      <c r="AI20" s="31">
        <v>0</v>
      </c>
      <c r="AJ20" s="32">
        <v>0</v>
      </c>
      <c r="AK20" s="31">
        <v>3960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97</v>
      </c>
      <c r="AR20" s="31">
        <v>105</v>
      </c>
      <c r="AS20" s="31">
        <v>0</v>
      </c>
      <c r="AT20" s="31">
        <f>1460.2-AU20</f>
        <v>584.08000000000004</v>
      </c>
      <c r="AU20" s="31">
        <v>876.12</v>
      </c>
      <c r="AV20" s="31" t="s">
        <v>120</v>
      </c>
      <c r="AW20" s="43">
        <v>707</v>
      </c>
      <c r="AX20" s="31">
        <v>0</v>
      </c>
      <c r="AY20" s="31">
        <v>0</v>
      </c>
      <c r="AZ20" s="31">
        <v>0</v>
      </c>
      <c r="BA20" s="43">
        <v>707</v>
      </c>
      <c r="BB20" s="43">
        <v>2005</v>
      </c>
      <c r="BC20" s="32" t="s">
        <v>123</v>
      </c>
      <c r="BD20" s="43">
        <v>707</v>
      </c>
      <c r="BE20" s="31" t="s">
        <v>120</v>
      </c>
      <c r="BF20" s="43">
        <f>314.4+321.63</f>
        <v>636.03</v>
      </c>
      <c r="BG20" s="51" t="s">
        <v>176</v>
      </c>
      <c r="BH20" s="50">
        <v>3</v>
      </c>
      <c r="BI20" s="50" t="s">
        <v>120</v>
      </c>
      <c r="BJ20" s="32" t="s">
        <v>124</v>
      </c>
      <c r="BK20" s="54">
        <v>2</v>
      </c>
      <c r="BL20" s="49">
        <v>2106</v>
      </c>
      <c r="BM20" s="50" t="s">
        <v>120</v>
      </c>
      <c r="BN20" s="32" t="s">
        <v>124</v>
      </c>
      <c r="BO20" s="54">
        <v>648</v>
      </c>
      <c r="BP20" s="50" t="s">
        <v>120</v>
      </c>
      <c r="BQ20" s="32" t="s">
        <v>124</v>
      </c>
      <c r="BR20" s="54">
        <v>760</v>
      </c>
      <c r="BS20" s="50" t="s">
        <v>120</v>
      </c>
      <c r="BT20" s="32" t="s">
        <v>124</v>
      </c>
      <c r="BU20" s="54">
        <v>555</v>
      </c>
      <c r="BV20" s="50" t="s">
        <v>120</v>
      </c>
      <c r="BW20" s="31" t="s">
        <v>124</v>
      </c>
      <c r="BX20" s="54">
        <v>855</v>
      </c>
      <c r="BY20" s="50" t="s">
        <v>120</v>
      </c>
      <c r="BZ20" s="31" t="s">
        <v>125</v>
      </c>
      <c r="CA20" s="50">
        <v>0</v>
      </c>
      <c r="CB20" s="50">
        <v>0</v>
      </c>
      <c r="CC20" s="50" t="s">
        <v>120</v>
      </c>
      <c r="CD20" s="50">
        <v>3</v>
      </c>
      <c r="CE20" s="55">
        <v>0</v>
      </c>
      <c r="CF20" s="55">
        <v>0</v>
      </c>
      <c r="CG20" s="56">
        <v>0</v>
      </c>
      <c r="CH20" s="54"/>
      <c r="CI20" s="54">
        <v>3</v>
      </c>
      <c r="CJ20" s="50">
        <v>0</v>
      </c>
      <c r="CK20" s="50">
        <v>0</v>
      </c>
      <c r="CL20" s="54">
        <v>9</v>
      </c>
      <c r="CM20" s="50">
        <v>2011</v>
      </c>
      <c r="CN20" s="32" t="s">
        <v>126</v>
      </c>
      <c r="CO20" s="31" t="s">
        <v>127</v>
      </c>
      <c r="CP20" s="54" t="s">
        <v>120</v>
      </c>
      <c r="CQ20" s="50" t="s">
        <v>120</v>
      </c>
      <c r="CR20" s="32" t="s">
        <v>128</v>
      </c>
    </row>
    <row r="21" spans="1:96" ht="94.5" x14ac:dyDescent="0.25">
      <c r="A21" s="40">
        <f t="shared" si="2"/>
        <v>15</v>
      </c>
      <c r="B21" s="40"/>
      <c r="C21" s="31" t="s">
        <v>177</v>
      </c>
      <c r="D21" s="31">
        <v>31</v>
      </c>
      <c r="E21" s="31">
        <v>14440</v>
      </c>
      <c r="F21" s="31" t="s">
        <v>118</v>
      </c>
      <c r="G21" s="31" t="s">
        <v>178</v>
      </c>
      <c r="H21" s="31" t="s">
        <v>179</v>
      </c>
      <c r="I21" s="31">
        <v>6868.1</v>
      </c>
      <c r="J21" s="31">
        <v>90</v>
      </c>
      <c r="K21" s="31" t="s">
        <v>119</v>
      </c>
      <c r="L21" s="31">
        <v>134</v>
      </c>
      <c r="M21" s="31">
        <v>393</v>
      </c>
      <c r="N21" s="31">
        <v>134</v>
      </c>
      <c r="O21" s="32">
        <f t="shared" si="0"/>
        <v>9857.15</v>
      </c>
      <c r="P21" s="32">
        <f t="shared" si="1"/>
        <v>7521.74</v>
      </c>
      <c r="Q21" s="31">
        <v>7168.03</v>
      </c>
      <c r="R21" s="31">
        <v>353.71</v>
      </c>
      <c r="S21" s="31">
        <v>0</v>
      </c>
      <c r="T21" s="31">
        <v>2192.79</v>
      </c>
      <c r="U21" s="31">
        <v>142.62</v>
      </c>
      <c r="V21" s="31">
        <v>9</v>
      </c>
      <c r="W21" s="31">
        <v>4</v>
      </c>
      <c r="X21" s="50">
        <v>1993</v>
      </c>
      <c r="Y21" s="31" t="s">
        <v>120</v>
      </c>
      <c r="Z21" s="51">
        <v>2013.2014999999999</v>
      </c>
      <c r="AA21" s="31" t="s">
        <v>121</v>
      </c>
      <c r="AB21" s="31">
        <v>16</v>
      </c>
      <c r="AC21" s="32" t="s">
        <v>120</v>
      </c>
      <c r="AD21" s="32" t="s">
        <v>120</v>
      </c>
      <c r="AE21" s="32" t="s">
        <v>120</v>
      </c>
      <c r="AF21" s="31" t="s">
        <v>122</v>
      </c>
      <c r="AG21" s="31">
        <v>6000</v>
      </c>
      <c r="AH21" s="31">
        <v>0</v>
      </c>
      <c r="AI21" s="31">
        <v>0</v>
      </c>
      <c r="AJ21" s="32">
        <v>0</v>
      </c>
      <c r="AK21" s="31">
        <v>6000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127</v>
      </c>
      <c r="AR21" s="31">
        <f>140-24</f>
        <v>116</v>
      </c>
      <c r="AS21" s="31">
        <v>24</v>
      </c>
      <c r="AT21" s="31">
        <f>2079.2-AU21</f>
        <v>831.67999999999984</v>
      </c>
      <c r="AU21" s="31">
        <v>1247.52</v>
      </c>
      <c r="AV21" s="31" t="s">
        <v>120</v>
      </c>
      <c r="AW21" s="43">
        <v>1137</v>
      </c>
      <c r="AX21" s="31">
        <v>0</v>
      </c>
      <c r="AY21" s="31">
        <v>0</v>
      </c>
      <c r="AZ21" s="31">
        <v>0</v>
      </c>
      <c r="BA21" s="43">
        <v>1137</v>
      </c>
      <c r="BB21" s="43">
        <v>2006</v>
      </c>
      <c r="BC21" s="32" t="s">
        <v>123</v>
      </c>
      <c r="BD21" s="43">
        <v>1137</v>
      </c>
      <c r="BE21" s="31" t="s">
        <v>120</v>
      </c>
      <c r="BF21" s="43">
        <f>506.9+434.72</f>
        <v>941.62</v>
      </c>
      <c r="BG21" s="51">
        <v>2013.2014999999999</v>
      </c>
      <c r="BH21" s="50">
        <v>4</v>
      </c>
      <c r="BI21" s="50" t="s">
        <v>120</v>
      </c>
      <c r="BJ21" s="32" t="s">
        <v>124</v>
      </c>
      <c r="BK21" s="54">
        <v>4</v>
      </c>
      <c r="BL21" s="49">
        <v>2808</v>
      </c>
      <c r="BM21" s="50" t="s">
        <v>120</v>
      </c>
      <c r="BN21" s="32" t="s">
        <v>124</v>
      </c>
      <c r="BO21" s="54">
        <v>864</v>
      </c>
      <c r="BP21" s="50" t="s">
        <v>120</v>
      </c>
      <c r="BQ21" s="32" t="s">
        <v>124</v>
      </c>
      <c r="BR21" s="54">
        <v>760</v>
      </c>
      <c r="BS21" s="50" t="s">
        <v>120</v>
      </c>
      <c r="BT21" s="32" t="s">
        <v>124</v>
      </c>
      <c r="BU21" s="54">
        <v>740</v>
      </c>
      <c r="BV21" s="50" t="s">
        <v>120</v>
      </c>
      <c r="BW21" s="31" t="s">
        <v>124</v>
      </c>
      <c r="BX21" s="54">
        <v>1140</v>
      </c>
      <c r="BY21" s="50" t="s">
        <v>120</v>
      </c>
      <c r="BZ21" s="31" t="s">
        <v>125</v>
      </c>
      <c r="CA21" s="50">
        <v>0</v>
      </c>
      <c r="CB21" s="50">
        <v>0</v>
      </c>
      <c r="CC21" s="50" t="s">
        <v>120</v>
      </c>
      <c r="CD21" s="50">
        <v>4</v>
      </c>
      <c r="CE21" s="55">
        <v>0</v>
      </c>
      <c r="CF21" s="55">
        <v>0</v>
      </c>
      <c r="CG21" s="56">
        <v>0</v>
      </c>
      <c r="CH21" s="54">
        <v>4</v>
      </c>
      <c r="CI21" s="54">
        <v>0</v>
      </c>
      <c r="CJ21" s="50">
        <v>0</v>
      </c>
      <c r="CK21" s="50">
        <v>0</v>
      </c>
      <c r="CL21" s="54">
        <v>9</v>
      </c>
      <c r="CM21" s="50">
        <v>2011</v>
      </c>
      <c r="CN21" s="32" t="s">
        <v>126</v>
      </c>
      <c r="CO21" s="31" t="s">
        <v>127</v>
      </c>
      <c r="CP21" s="54" t="s">
        <v>120</v>
      </c>
      <c r="CQ21" s="50" t="s">
        <v>120</v>
      </c>
      <c r="CR21" s="32" t="s">
        <v>128</v>
      </c>
    </row>
    <row r="22" spans="1:96" ht="94.5" x14ac:dyDescent="0.25">
      <c r="A22" s="40">
        <f t="shared" si="2"/>
        <v>16</v>
      </c>
      <c r="B22" s="40"/>
      <c r="C22" s="31" t="s">
        <v>180</v>
      </c>
      <c r="D22" s="31">
        <v>31</v>
      </c>
      <c r="E22" s="31">
        <v>14440</v>
      </c>
      <c r="F22" s="31" t="s">
        <v>118</v>
      </c>
      <c r="G22" s="31" t="s">
        <v>181</v>
      </c>
      <c r="H22" s="31" t="s">
        <v>182</v>
      </c>
      <c r="I22" s="31">
        <v>7046.3</v>
      </c>
      <c r="J22" s="31">
        <v>90</v>
      </c>
      <c r="K22" s="31" t="s">
        <v>119</v>
      </c>
      <c r="L22" s="31">
        <v>169</v>
      </c>
      <c r="M22" s="31">
        <v>506</v>
      </c>
      <c r="N22" s="31">
        <v>170</v>
      </c>
      <c r="O22" s="32">
        <f t="shared" si="0"/>
        <v>12157.37</v>
      </c>
      <c r="P22" s="32">
        <f t="shared" si="1"/>
        <v>9466.59</v>
      </c>
      <c r="Q22" s="31">
        <v>8952.2999999999993</v>
      </c>
      <c r="R22" s="31">
        <v>514.29</v>
      </c>
      <c r="S22" s="31">
        <v>0</v>
      </c>
      <c r="T22" s="31">
        <v>2672.1</v>
      </c>
      <c r="U22" s="31">
        <v>18.68</v>
      </c>
      <c r="V22" s="31">
        <v>9</v>
      </c>
      <c r="W22" s="31">
        <v>5</v>
      </c>
      <c r="X22" s="50">
        <v>1993</v>
      </c>
      <c r="Y22" s="31" t="s">
        <v>120</v>
      </c>
      <c r="Z22" s="51" t="s">
        <v>183</v>
      </c>
      <c r="AA22" s="31" t="s">
        <v>121</v>
      </c>
      <c r="AB22" s="31">
        <v>16</v>
      </c>
      <c r="AC22" s="32" t="s">
        <v>120</v>
      </c>
      <c r="AD22" s="32" t="s">
        <v>120</v>
      </c>
      <c r="AE22" s="32" t="s">
        <v>120</v>
      </c>
      <c r="AF22" s="31" t="s">
        <v>122</v>
      </c>
      <c r="AG22" s="31">
        <v>7339</v>
      </c>
      <c r="AH22" s="31">
        <v>0</v>
      </c>
      <c r="AI22" s="31">
        <v>0</v>
      </c>
      <c r="AJ22" s="32">
        <v>0</v>
      </c>
      <c r="AK22" s="31">
        <v>7339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157</v>
      </c>
      <c r="AR22" s="31">
        <v>175</v>
      </c>
      <c r="AS22" s="31">
        <v>0</v>
      </c>
      <c r="AT22" s="31">
        <f>2548-AU22</f>
        <v>1019.2</v>
      </c>
      <c r="AU22" s="31">
        <v>1528.8</v>
      </c>
      <c r="AV22" s="31" t="s">
        <v>120</v>
      </c>
      <c r="AW22" s="43">
        <v>1368</v>
      </c>
      <c r="AX22" s="31">
        <v>0</v>
      </c>
      <c r="AY22" s="31">
        <v>0</v>
      </c>
      <c r="AZ22" s="31">
        <v>0</v>
      </c>
      <c r="BA22" s="43">
        <v>1368</v>
      </c>
      <c r="BB22" s="43">
        <v>2006</v>
      </c>
      <c r="BC22" s="32" t="s">
        <v>123</v>
      </c>
      <c r="BD22" s="43">
        <v>1368</v>
      </c>
      <c r="BE22" s="31" t="s">
        <v>120</v>
      </c>
      <c r="BF22" s="43">
        <f>629.81+541.8</f>
        <v>1171.6099999999999</v>
      </c>
      <c r="BG22" s="51" t="s">
        <v>183</v>
      </c>
      <c r="BH22" s="50">
        <v>5</v>
      </c>
      <c r="BI22" s="50" t="s">
        <v>120</v>
      </c>
      <c r="BJ22" s="32" t="s">
        <v>124</v>
      </c>
      <c r="BK22" s="54">
        <v>5</v>
      </c>
      <c r="BL22" s="49">
        <v>3510</v>
      </c>
      <c r="BM22" s="50" t="s">
        <v>120</v>
      </c>
      <c r="BN22" s="32" t="s">
        <v>124</v>
      </c>
      <c r="BO22" s="54">
        <v>1080</v>
      </c>
      <c r="BP22" s="50" t="s">
        <v>120</v>
      </c>
      <c r="BQ22" s="32" t="s">
        <v>124</v>
      </c>
      <c r="BR22" s="54">
        <v>950</v>
      </c>
      <c r="BS22" s="50" t="s">
        <v>120</v>
      </c>
      <c r="BT22" s="32" t="s">
        <v>124</v>
      </c>
      <c r="BU22" s="54">
        <v>925</v>
      </c>
      <c r="BV22" s="50" t="s">
        <v>120</v>
      </c>
      <c r="BW22" s="31" t="s">
        <v>124</v>
      </c>
      <c r="BX22" s="54">
        <v>1425</v>
      </c>
      <c r="BY22" s="50" t="s">
        <v>120</v>
      </c>
      <c r="BZ22" s="31" t="s">
        <v>125</v>
      </c>
      <c r="CA22" s="50">
        <v>0</v>
      </c>
      <c r="CB22" s="50">
        <v>0</v>
      </c>
      <c r="CC22" s="50" t="s">
        <v>120</v>
      </c>
      <c r="CD22" s="50">
        <v>5</v>
      </c>
      <c r="CE22" s="55">
        <v>0</v>
      </c>
      <c r="CF22" s="55">
        <v>0</v>
      </c>
      <c r="CG22" s="56">
        <v>0</v>
      </c>
      <c r="CH22" s="54">
        <v>5</v>
      </c>
      <c r="CI22" s="54">
        <v>0</v>
      </c>
      <c r="CJ22" s="50">
        <v>0</v>
      </c>
      <c r="CK22" s="50">
        <v>0</v>
      </c>
      <c r="CL22" s="54">
        <v>9</v>
      </c>
      <c r="CM22" s="50">
        <v>2011</v>
      </c>
      <c r="CN22" s="32" t="s">
        <v>126</v>
      </c>
      <c r="CO22" s="31" t="s">
        <v>127</v>
      </c>
      <c r="CP22" s="54" t="s">
        <v>120</v>
      </c>
      <c r="CQ22" s="50" t="s">
        <v>120</v>
      </c>
      <c r="CR22" s="32" t="s">
        <v>128</v>
      </c>
    </row>
    <row r="23" spans="1:96" ht="94.5" x14ac:dyDescent="0.25">
      <c r="A23" s="40">
        <f t="shared" si="2"/>
        <v>17</v>
      </c>
      <c r="B23" s="40"/>
      <c r="C23" s="31" t="s">
        <v>184</v>
      </c>
      <c r="D23" s="31">
        <v>31</v>
      </c>
      <c r="E23" s="31">
        <v>14440</v>
      </c>
      <c r="F23" s="31" t="s">
        <v>118</v>
      </c>
      <c r="G23" s="31" t="s">
        <v>185</v>
      </c>
      <c r="H23" s="31" t="s">
        <v>186</v>
      </c>
      <c r="I23" s="31">
        <v>9915.7000000000007</v>
      </c>
      <c r="J23" s="31">
        <v>90</v>
      </c>
      <c r="K23" s="31" t="s">
        <v>119</v>
      </c>
      <c r="L23" s="31">
        <v>215</v>
      </c>
      <c r="M23" s="31">
        <v>599</v>
      </c>
      <c r="N23" s="31">
        <v>215</v>
      </c>
      <c r="O23" s="32">
        <f t="shared" si="0"/>
        <v>14543.94</v>
      </c>
      <c r="P23" s="32">
        <f t="shared" si="1"/>
        <v>11485.86</v>
      </c>
      <c r="Q23" s="31">
        <v>10811.27</v>
      </c>
      <c r="R23" s="31">
        <v>674.59</v>
      </c>
      <c r="S23" s="31">
        <v>0</v>
      </c>
      <c r="T23" s="31">
        <v>3058.08</v>
      </c>
      <c r="U23" s="31">
        <v>0</v>
      </c>
      <c r="V23" s="31">
        <v>9</v>
      </c>
      <c r="W23" s="31">
        <v>6</v>
      </c>
      <c r="X23" s="50">
        <v>1996</v>
      </c>
      <c r="Y23" s="31" t="s">
        <v>120</v>
      </c>
      <c r="Z23" s="51">
        <v>2016</v>
      </c>
      <c r="AA23" s="31" t="s">
        <v>121</v>
      </c>
      <c r="AB23" s="31">
        <v>13</v>
      </c>
      <c r="AC23" s="32" t="s">
        <v>120</v>
      </c>
      <c r="AD23" s="32" t="s">
        <v>120</v>
      </c>
      <c r="AE23" s="32" t="s">
        <v>120</v>
      </c>
      <c r="AF23" s="31" t="s">
        <v>122</v>
      </c>
      <c r="AG23" s="31">
        <v>9823</v>
      </c>
      <c r="AH23" s="31">
        <v>0</v>
      </c>
      <c r="AI23" s="31">
        <v>0</v>
      </c>
      <c r="AJ23" s="32">
        <v>0</v>
      </c>
      <c r="AK23" s="31">
        <v>9823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187</v>
      </c>
      <c r="AR23" s="31">
        <v>210</v>
      </c>
      <c r="AS23" s="31">
        <v>0</v>
      </c>
      <c r="AT23" s="31">
        <f>3065.2-AU23</f>
        <v>1379.34</v>
      </c>
      <c r="AU23" s="31">
        <v>1685.86</v>
      </c>
      <c r="AV23" s="31" t="s">
        <v>120</v>
      </c>
      <c r="AW23" s="43">
        <v>1660</v>
      </c>
      <c r="AX23" s="31">
        <v>0</v>
      </c>
      <c r="AY23" s="31">
        <v>0</v>
      </c>
      <c r="AZ23" s="31">
        <v>0</v>
      </c>
      <c r="BA23" s="43">
        <v>1660</v>
      </c>
      <c r="BB23" s="43" t="s">
        <v>187</v>
      </c>
      <c r="BC23" s="32" t="s">
        <v>123</v>
      </c>
      <c r="BD23" s="43">
        <v>1660</v>
      </c>
      <c r="BE23" s="31" t="s">
        <v>120</v>
      </c>
      <c r="BF23" s="43">
        <f>607.74+638.58</f>
        <v>1246.3200000000002</v>
      </c>
      <c r="BG23" s="51">
        <v>2016</v>
      </c>
      <c r="BH23" s="50">
        <v>6</v>
      </c>
      <c r="BI23" s="50" t="s">
        <v>120</v>
      </c>
      <c r="BJ23" s="32" t="s">
        <v>124</v>
      </c>
      <c r="BK23" s="54">
        <v>6</v>
      </c>
      <c r="BL23" s="49">
        <v>4512</v>
      </c>
      <c r="BM23" s="50" t="s">
        <v>120</v>
      </c>
      <c r="BN23" s="32" t="s">
        <v>124</v>
      </c>
      <c r="BO23" s="54">
        <v>1296</v>
      </c>
      <c r="BP23" s="50" t="s">
        <v>120</v>
      </c>
      <c r="BQ23" s="32" t="s">
        <v>124</v>
      </c>
      <c r="BR23" s="54">
        <v>1140</v>
      </c>
      <c r="BS23" s="50" t="s">
        <v>120</v>
      </c>
      <c r="BT23" s="32" t="s">
        <v>124</v>
      </c>
      <c r="BU23" s="54">
        <v>1110</v>
      </c>
      <c r="BV23" s="50" t="s">
        <v>120</v>
      </c>
      <c r="BW23" s="31" t="s">
        <v>124</v>
      </c>
      <c r="BX23" s="54">
        <v>710</v>
      </c>
      <c r="BY23" s="50" t="s">
        <v>120</v>
      </c>
      <c r="BZ23" s="31" t="s">
        <v>125</v>
      </c>
      <c r="CA23" s="50">
        <v>0</v>
      </c>
      <c r="CB23" s="50">
        <v>0</v>
      </c>
      <c r="CC23" s="50" t="s">
        <v>120</v>
      </c>
      <c r="CD23" s="50">
        <v>6</v>
      </c>
      <c r="CE23" s="55">
        <v>0</v>
      </c>
      <c r="CF23" s="55">
        <v>0</v>
      </c>
      <c r="CG23" s="56">
        <v>6</v>
      </c>
      <c r="CH23" s="54">
        <v>0</v>
      </c>
      <c r="CI23" s="54">
        <v>0</v>
      </c>
      <c r="CJ23" s="50">
        <v>0</v>
      </c>
      <c r="CK23" s="50">
        <v>0</v>
      </c>
      <c r="CL23" s="54">
        <v>9</v>
      </c>
      <c r="CM23" s="50">
        <v>2011</v>
      </c>
      <c r="CN23" s="32" t="s">
        <v>126</v>
      </c>
      <c r="CO23" s="31" t="s">
        <v>127</v>
      </c>
      <c r="CP23" s="54" t="s">
        <v>120</v>
      </c>
      <c r="CQ23" s="50" t="s">
        <v>120</v>
      </c>
      <c r="CR23" s="32" t="s">
        <v>128</v>
      </c>
    </row>
    <row r="24" spans="1:96" ht="94.5" x14ac:dyDescent="0.25">
      <c r="A24" s="40">
        <f t="shared" si="2"/>
        <v>18</v>
      </c>
      <c r="B24" s="40"/>
      <c r="C24" s="31" t="s">
        <v>188</v>
      </c>
      <c r="D24" s="31">
        <v>31</v>
      </c>
      <c r="E24" s="31">
        <v>14440</v>
      </c>
      <c r="F24" s="31" t="s">
        <v>118</v>
      </c>
      <c r="G24" s="31" t="s">
        <v>189</v>
      </c>
      <c r="H24" s="31" t="s">
        <v>190</v>
      </c>
      <c r="I24" s="31">
        <v>7974.8</v>
      </c>
      <c r="J24" s="31">
        <v>90</v>
      </c>
      <c r="K24" s="31" t="s">
        <v>119</v>
      </c>
      <c r="L24" s="31">
        <v>167</v>
      </c>
      <c r="M24" s="31">
        <v>417</v>
      </c>
      <c r="N24" s="31">
        <v>168</v>
      </c>
      <c r="O24" s="32">
        <f t="shared" si="0"/>
        <v>12425.42</v>
      </c>
      <c r="P24" s="32">
        <f t="shared" si="1"/>
        <v>9399.83</v>
      </c>
      <c r="Q24" s="31">
        <v>9168.31</v>
      </c>
      <c r="R24" s="31">
        <v>231.52</v>
      </c>
      <c r="S24" s="31">
        <v>0</v>
      </c>
      <c r="T24" s="31">
        <v>2874.98</v>
      </c>
      <c r="U24" s="31">
        <v>150.61000000000001</v>
      </c>
      <c r="V24" s="31">
        <v>9</v>
      </c>
      <c r="W24" s="31">
        <v>5</v>
      </c>
      <c r="X24" s="50">
        <v>1995</v>
      </c>
      <c r="Y24" s="31" t="s">
        <v>120</v>
      </c>
      <c r="Z24" s="51">
        <v>2015</v>
      </c>
      <c r="AA24" s="31" t="s">
        <v>121</v>
      </c>
      <c r="AB24" s="31">
        <v>14</v>
      </c>
      <c r="AC24" s="32" t="s">
        <v>120</v>
      </c>
      <c r="AD24" s="32" t="s">
        <v>120</v>
      </c>
      <c r="AE24" s="32" t="s">
        <v>120</v>
      </c>
      <c r="AF24" s="31" t="s">
        <v>122</v>
      </c>
      <c r="AG24" s="31">
        <v>6970</v>
      </c>
      <c r="AH24" s="31">
        <v>0</v>
      </c>
      <c r="AI24" s="31">
        <v>0</v>
      </c>
      <c r="AJ24" s="32">
        <v>0</v>
      </c>
      <c r="AK24" s="31">
        <v>6970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164</v>
      </c>
      <c r="AR24" s="31">
        <v>175</v>
      </c>
      <c r="AS24" s="31">
        <v>0</v>
      </c>
      <c r="AT24" s="31">
        <f>2574-AU24</f>
        <v>1338.48</v>
      </c>
      <c r="AU24" s="31">
        <v>1235.52</v>
      </c>
      <c r="AV24" s="31" t="s">
        <v>120</v>
      </c>
      <c r="AW24" s="43">
        <v>1580</v>
      </c>
      <c r="AX24" s="31">
        <v>0</v>
      </c>
      <c r="AY24" s="31">
        <v>0</v>
      </c>
      <c r="AZ24" s="31">
        <v>0</v>
      </c>
      <c r="BA24" s="43">
        <v>1580</v>
      </c>
      <c r="BB24" s="43">
        <v>2003</v>
      </c>
      <c r="BC24" s="32" t="s">
        <v>123</v>
      </c>
      <c r="BD24" s="43">
        <v>1580</v>
      </c>
      <c r="BE24" s="31" t="s">
        <v>120</v>
      </c>
      <c r="BF24" s="43">
        <f>534.09+591.98</f>
        <v>1126.0700000000002</v>
      </c>
      <c r="BG24" s="51">
        <v>2015</v>
      </c>
      <c r="BH24" s="50">
        <v>5</v>
      </c>
      <c r="BI24" s="50" t="s">
        <v>120</v>
      </c>
      <c r="BJ24" s="32" t="s">
        <v>124</v>
      </c>
      <c r="BK24" s="54">
        <v>5</v>
      </c>
      <c r="BL24" s="49">
        <v>3510</v>
      </c>
      <c r="BM24" s="50" t="s">
        <v>120</v>
      </c>
      <c r="BN24" s="32" t="s">
        <v>124</v>
      </c>
      <c r="BO24" s="54">
        <v>1080</v>
      </c>
      <c r="BP24" s="50" t="s">
        <v>120</v>
      </c>
      <c r="BQ24" s="32" t="s">
        <v>124</v>
      </c>
      <c r="BR24" s="54">
        <v>950</v>
      </c>
      <c r="BS24" s="50" t="s">
        <v>120</v>
      </c>
      <c r="BT24" s="32" t="s">
        <v>124</v>
      </c>
      <c r="BU24" s="54">
        <v>925</v>
      </c>
      <c r="BV24" s="50" t="s">
        <v>120</v>
      </c>
      <c r="BW24" s="31" t="s">
        <v>124</v>
      </c>
      <c r="BX24" s="54">
        <v>1425</v>
      </c>
      <c r="BY24" s="50" t="s">
        <v>120</v>
      </c>
      <c r="BZ24" s="31" t="s">
        <v>125</v>
      </c>
      <c r="CA24" s="50">
        <v>0</v>
      </c>
      <c r="CB24" s="50">
        <v>0</v>
      </c>
      <c r="CC24" s="50" t="s">
        <v>120</v>
      </c>
      <c r="CD24" s="50">
        <v>5</v>
      </c>
      <c r="CE24" s="55">
        <v>0</v>
      </c>
      <c r="CF24" s="55">
        <v>0</v>
      </c>
      <c r="CG24" s="56">
        <v>5</v>
      </c>
      <c r="CH24" s="54">
        <v>0</v>
      </c>
      <c r="CI24" s="54">
        <v>0</v>
      </c>
      <c r="CJ24" s="50">
        <v>0</v>
      </c>
      <c r="CK24" s="50">
        <v>0</v>
      </c>
      <c r="CL24" s="54">
        <v>9</v>
      </c>
      <c r="CM24" s="50">
        <v>2011</v>
      </c>
      <c r="CN24" s="32" t="s">
        <v>126</v>
      </c>
      <c r="CO24" s="31" t="s">
        <v>127</v>
      </c>
      <c r="CP24" s="54" t="s">
        <v>120</v>
      </c>
      <c r="CQ24" s="50" t="s">
        <v>120</v>
      </c>
      <c r="CR24" s="32" t="s">
        <v>128</v>
      </c>
    </row>
    <row r="25" spans="1:96" ht="94.5" x14ac:dyDescent="0.25">
      <c r="A25" s="40">
        <f t="shared" si="2"/>
        <v>19</v>
      </c>
      <c r="B25" s="40"/>
      <c r="C25" s="31" t="s">
        <v>191</v>
      </c>
      <c r="D25" s="31">
        <v>31</v>
      </c>
      <c r="E25" s="31">
        <v>14440</v>
      </c>
      <c r="F25" s="31" t="s">
        <v>118</v>
      </c>
      <c r="G25" s="31" t="s">
        <v>192</v>
      </c>
      <c r="H25" s="31" t="s">
        <v>193</v>
      </c>
      <c r="I25" s="31">
        <v>6221.8</v>
      </c>
      <c r="J25" s="31">
        <v>90</v>
      </c>
      <c r="K25" s="31" t="s">
        <v>119</v>
      </c>
      <c r="L25" s="31">
        <v>100</v>
      </c>
      <c r="M25" s="31">
        <v>265</v>
      </c>
      <c r="N25" s="31">
        <v>102</v>
      </c>
      <c r="O25" s="32">
        <f t="shared" si="0"/>
        <v>7355.7800000000007</v>
      </c>
      <c r="P25" s="32">
        <f t="shared" si="1"/>
        <v>5671.63</v>
      </c>
      <c r="Q25" s="31">
        <v>5429.84</v>
      </c>
      <c r="R25" s="31">
        <v>241.79</v>
      </c>
      <c r="S25" s="31">
        <v>0</v>
      </c>
      <c r="T25" s="31">
        <v>1684.15</v>
      </c>
      <c r="U25" s="31">
        <v>0</v>
      </c>
      <c r="V25" s="31">
        <v>9</v>
      </c>
      <c r="W25" s="31">
        <v>3</v>
      </c>
      <c r="X25" s="50">
        <v>1998</v>
      </c>
      <c r="Y25" s="31" t="s">
        <v>120</v>
      </c>
      <c r="Z25" s="51">
        <v>2015</v>
      </c>
      <c r="AA25" s="31" t="s">
        <v>121</v>
      </c>
      <c r="AB25" s="31">
        <v>13</v>
      </c>
      <c r="AC25" s="32" t="s">
        <v>120</v>
      </c>
      <c r="AD25" s="32" t="s">
        <v>120</v>
      </c>
      <c r="AE25" s="32" t="s">
        <v>120</v>
      </c>
      <c r="AF25" s="31" t="s">
        <v>122</v>
      </c>
      <c r="AG25" s="31">
        <v>4330</v>
      </c>
      <c r="AH25" s="31">
        <v>0</v>
      </c>
      <c r="AI25" s="31">
        <v>0</v>
      </c>
      <c r="AJ25" s="32">
        <v>0</v>
      </c>
      <c r="AK25" s="31">
        <v>4330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104</v>
      </c>
      <c r="AR25" s="31">
        <v>105</v>
      </c>
      <c r="AS25" s="31">
        <v>0</v>
      </c>
      <c r="AT25" s="31">
        <f>1557.2-AU25</f>
        <v>622.88</v>
      </c>
      <c r="AU25" s="31">
        <v>934.32</v>
      </c>
      <c r="AV25" s="31" t="s">
        <v>120</v>
      </c>
      <c r="AW25" s="43">
        <v>864</v>
      </c>
      <c r="AX25" s="31">
        <v>0</v>
      </c>
      <c r="AY25" s="31">
        <v>0</v>
      </c>
      <c r="AZ25" s="31">
        <v>0</v>
      </c>
      <c r="BA25" s="43">
        <v>864</v>
      </c>
      <c r="BB25" s="43">
        <v>2005</v>
      </c>
      <c r="BC25" s="32" t="s">
        <v>123</v>
      </c>
      <c r="BD25" s="43">
        <v>864</v>
      </c>
      <c r="BE25" s="31" t="s">
        <v>120</v>
      </c>
      <c r="BF25" s="43">
        <f>423.8+322.33</f>
        <v>746.13</v>
      </c>
      <c r="BG25" s="51">
        <v>2015</v>
      </c>
      <c r="BH25" s="50">
        <v>3</v>
      </c>
      <c r="BI25" s="50" t="s">
        <v>120</v>
      </c>
      <c r="BJ25" s="32" t="s">
        <v>124</v>
      </c>
      <c r="BK25" s="54">
        <v>3</v>
      </c>
      <c r="BL25" s="49">
        <v>2106</v>
      </c>
      <c r="BM25" s="50" t="s">
        <v>120</v>
      </c>
      <c r="BN25" s="32" t="s">
        <v>124</v>
      </c>
      <c r="BO25" s="54">
        <v>648</v>
      </c>
      <c r="BP25" s="50" t="s">
        <v>120</v>
      </c>
      <c r="BQ25" s="32" t="s">
        <v>124</v>
      </c>
      <c r="BR25" s="54">
        <v>570</v>
      </c>
      <c r="BS25" s="50" t="s">
        <v>120</v>
      </c>
      <c r="BT25" s="32" t="s">
        <v>124</v>
      </c>
      <c r="BU25" s="54">
        <v>555</v>
      </c>
      <c r="BV25" s="50" t="s">
        <v>120</v>
      </c>
      <c r="BW25" s="31" t="s">
        <v>124</v>
      </c>
      <c r="BX25" s="54">
        <v>855</v>
      </c>
      <c r="BY25" s="50" t="s">
        <v>120</v>
      </c>
      <c r="BZ25" s="31" t="s">
        <v>125</v>
      </c>
      <c r="CA25" s="50">
        <v>0</v>
      </c>
      <c r="CB25" s="50">
        <v>0</v>
      </c>
      <c r="CC25" s="50" t="s">
        <v>120</v>
      </c>
      <c r="CD25" s="50">
        <v>3</v>
      </c>
      <c r="CE25" s="55">
        <v>0</v>
      </c>
      <c r="CF25" s="55">
        <v>0</v>
      </c>
      <c r="CG25" s="56">
        <v>3</v>
      </c>
      <c r="CH25" s="54">
        <v>0</v>
      </c>
      <c r="CI25" s="54">
        <v>0</v>
      </c>
      <c r="CJ25" s="50">
        <v>0</v>
      </c>
      <c r="CK25" s="50">
        <v>0</v>
      </c>
      <c r="CL25" s="54">
        <v>9</v>
      </c>
      <c r="CM25" s="50">
        <v>2010</v>
      </c>
      <c r="CN25" s="32" t="s">
        <v>126</v>
      </c>
      <c r="CO25" s="31" t="s">
        <v>127</v>
      </c>
      <c r="CP25" s="54" t="s">
        <v>120</v>
      </c>
      <c r="CQ25" s="50" t="s">
        <v>120</v>
      </c>
      <c r="CR25" s="32" t="s">
        <v>128</v>
      </c>
    </row>
    <row r="26" spans="1:96" ht="94.5" x14ac:dyDescent="0.25">
      <c r="A26" s="40">
        <f t="shared" si="2"/>
        <v>20</v>
      </c>
      <c r="B26" s="40"/>
      <c r="C26" s="31" t="s">
        <v>194</v>
      </c>
      <c r="D26" s="31">
        <v>31</v>
      </c>
      <c r="E26" s="31">
        <v>14440</v>
      </c>
      <c r="F26" s="31" t="s">
        <v>118</v>
      </c>
      <c r="G26" s="31" t="s">
        <v>195</v>
      </c>
      <c r="H26" s="31" t="s">
        <v>196</v>
      </c>
      <c r="I26" s="31">
        <v>4778.3999999999996</v>
      </c>
      <c r="J26" s="31">
        <v>90</v>
      </c>
      <c r="K26" s="31" t="s">
        <v>119</v>
      </c>
      <c r="L26" s="31">
        <v>96</v>
      </c>
      <c r="M26" s="31">
        <v>197</v>
      </c>
      <c r="N26" s="31">
        <v>96</v>
      </c>
      <c r="O26" s="32">
        <f t="shared" si="0"/>
        <v>7254.16</v>
      </c>
      <c r="P26" s="32">
        <f t="shared" si="1"/>
        <v>5641.76</v>
      </c>
      <c r="Q26" s="31">
        <v>5641.76</v>
      </c>
      <c r="R26" s="31">
        <v>0</v>
      </c>
      <c r="S26" s="31">
        <v>0</v>
      </c>
      <c r="T26" s="31">
        <v>1447.15</v>
      </c>
      <c r="U26" s="31">
        <f>63+102.25</f>
        <v>165.25</v>
      </c>
      <c r="V26" s="31">
        <v>9</v>
      </c>
      <c r="W26" s="31">
        <v>3</v>
      </c>
      <c r="X26" s="50">
        <v>1999</v>
      </c>
      <c r="Y26" s="31" t="s">
        <v>120</v>
      </c>
      <c r="Z26" s="51">
        <v>2015</v>
      </c>
      <c r="AA26" s="31" t="s">
        <v>121</v>
      </c>
      <c r="AB26" s="31">
        <v>10</v>
      </c>
      <c r="AC26" s="32" t="s">
        <v>120</v>
      </c>
      <c r="AD26" s="32" t="s">
        <v>120</v>
      </c>
      <c r="AE26" s="32" t="s">
        <v>120</v>
      </c>
      <c r="AF26" s="31" t="s">
        <v>122</v>
      </c>
      <c r="AG26" s="31">
        <v>4330</v>
      </c>
      <c r="AH26" s="31">
        <v>0</v>
      </c>
      <c r="AI26" s="31">
        <v>0</v>
      </c>
      <c r="AJ26" s="32">
        <v>0</v>
      </c>
      <c r="AK26" s="31">
        <v>4330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113</v>
      </c>
      <c r="AR26" s="31">
        <v>105</v>
      </c>
      <c r="AS26" s="31">
        <v>0</v>
      </c>
      <c r="AT26" s="31">
        <f>1557.2-AU26</f>
        <v>778.6</v>
      </c>
      <c r="AU26" s="31">
        <v>778.6</v>
      </c>
      <c r="AV26" s="31" t="s">
        <v>120</v>
      </c>
      <c r="AW26" s="43">
        <v>732</v>
      </c>
      <c r="AX26" s="31">
        <v>0</v>
      </c>
      <c r="AY26" s="31">
        <v>0</v>
      </c>
      <c r="AZ26" s="31">
        <v>0</v>
      </c>
      <c r="BA26" s="43">
        <v>732</v>
      </c>
      <c r="BB26" s="43">
        <v>2006</v>
      </c>
      <c r="BC26" s="32" t="s">
        <v>123</v>
      </c>
      <c r="BD26" s="43">
        <v>732</v>
      </c>
      <c r="BE26" s="31" t="s">
        <v>120</v>
      </c>
      <c r="BF26" s="43">
        <f>292.61+347.63</f>
        <v>640.24</v>
      </c>
      <c r="BG26" s="51">
        <v>2015</v>
      </c>
      <c r="BH26" s="50">
        <v>3</v>
      </c>
      <c r="BI26" s="50" t="s">
        <v>120</v>
      </c>
      <c r="BJ26" s="32" t="s">
        <v>124</v>
      </c>
      <c r="BK26" s="54">
        <v>3</v>
      </c>
      <c r="BL26" s="49">
        <v>2106</v>
      </c>
      <c r="BM26" s="50" t="s">
        <v>120</v>
      </c>
      <c r="BN26" s="32" t="s">
        <v>124</v>
      </c>
      <c r="BO26" s="54">
        <v>648</v>
      </c>
      <c r="BP26" s="50" t="s">
        <v>120</v>
      </c>
      <c r="BQ26" s="32" t="s">
        <v>124</v>
      </c>
      <c r="BR26" s="54">
        <v>570</v>
      </c>
      <c r="BS26" s="50" t="s">
        <v>120</v>
      </c>
      <c r="BT26" s="32" t="s">
        <v>124</v>
      </c>
      <c r="BU26" s="54">
        <v>555</v>
      </c>
      <c r="BV26" s="50" t="s">
        <v>120</v>
      </c>
      <c r="BW26" s="31" t="s">
        <v>124</v>
      </c>
      <c r="BX26" s="54">
        <v>855</v>
      </c>
      <c r="BY26" s="50" t="s">
        <v>120</v>
      </c>
      <c r="BZ26" s="31" t="s">
        <v>125</v>
      </c>
      <c r="CA26" s="50">
        <v>0</v>
      </c>
      <c r="CB26" s="50">
        <v>0</v>
      </c>
      <c r="CC26" s="50" t="s">
        <v>120</v>
      </c>
      <c r="CD26" s="50">
        <v>3</v>
      </c>
      <c r="CE26" s="55">
        <v>0</v>
      </c>
      <c r="CF26" s="55">
        <v>0</v>
      </c>
      <c r="CG26" s="56">
        <v>3</v>
      </c>
      <c r="CH26" s="54">
        <v>0</v>
      </c>
      <c r="CI26" s="54">
        <v>0</v>
      </c>
      <c r="CJ26" s="50">
        <v>0</v>
      </c>
      <c r="CK26" s="50">
        <v>0</v>
      </c>
      <c r="CL26" s="54">
        <v>9</v>
      </c>
      <c r="CM26" s="50">
        <v>2010</v>
      </c>
      <c r="CN26" s="32" t="s">
        <v>126</v>
      </c>
      <c r="CO26" s="31" t="s">
        <v>127</v>
      </c>
      <c r="CP26" s="54" t="s">
        <v>120</v>
      </c>
      <c r="CQ26" s="50" t="s">
        <v>120</v>
      </c>
      <c r="CR26" s="32" t="s">
        <v>128</v>
      </c>
    </row>
    <row r="27" spans="1:96" ht="94.5" x14ac:dyDescent="0.25">
      <c r="A27" s="40">
        <f t="shared" si="2"/>
        <v>21</v>
      </c>
      <c r="B27" s="40"/>
      <c r="C27" s="31" t="s">
        <v>197</v>
      </c>
      <c r="D27" s="31">
        <v>31</v>
      </c>
      <c r="E27" s="31">
        <v>14440</v>
      </c>
      <c r="F27" s="31" t="s">
        <v>118</v>
      </c>
      <c r="G27" s="31" t="s">
        <v>198</v>
      </c>
      <c r="H27" s="31" t="s">
        <v>199</v>
      </c>
      <c r="I27" s="31">
        <v>4350.7</v>
      </c>
      <c r="J27" s="31">
        <v>90</v>
      </c>
      <c r="K27" s="31" t="s">
        <v>119</v>
      </c>
      <c r="L27" s="31">
        <v>99</v>
      </c>
      <c r="M27" s="31">
        <v>288</v>
      </c>
      <c r="N27" s="31">
        <v>100</v>
      </c>
      <c r="O27" s="32">
        <f t="shared" si="0"/>
        <v>7424.9</v>
      </c>
      <c r="P27" s="32">
        <f t="shared" si="1"/>
        <v>5746.0499999999993</v>
      </c>
      <c r="Q27" s="31">
        <v>5457.73</v>
      </c>
      <c r="R27" s="31">
        <v>288.32</v>
      </c>
      <c r="S27" s="31">
        <v>0</v>
      </c>
      <c r="T27" s="31">
        <v>1678.85</v>
      </c>
      <c r="U27" s="31">
        <v>0</v>
      </c>
      <c r="V27" s="31">
        <v>9</v>
      </c>
      <c r="W27" s="31">
        <v>3</v>
      </c>
      <c r="X27" s="50">
        <v>1996</v>
      </c>
      <c r="Y27" s="31" t="s">
        <v>120</v>
      </c>
      <c r="Z27" s="51">
        <v>2015</v>
      </c>
      <c r="AA27" s="31" t="s">
        <v>121</v>
      </c>
      <c r="AB27" s="31">
        <v>12</v>
      </c>
      <c r="AC27" s="32" t="s">
        <v>120</v>
      </c>
      <c r="AD27" s="32" t="s">
        <v>120</v>
      </c>
      <c r="AE27" s="32" t="s">
        <v>120</v>
      </c>
      <c r="AF27" s="31" t="s">
        <v>122</v>
      </c>
      <c r="AG27" s="31">
        <v>4330</v>
      </c>
      <c r="AH27" s="31">
        <v>0</v>
      </c>
      <c r="AI27" s="31">
        <v>0</v>
      </c>
      <c r="AJ27" s="32">
        <v>0</v>
      </c>
      <c r="AK27" s="31">
        <v>4330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104</v>
      </c>
      <c r="AR27" s="31">
        <v>105</v>
      </c>
      <c r="AS27" s="31">
        <v>0</v>
      </c>
      <c r="AT27" s="31">
        <f>1566.2-AU27</f>
        <v>547.90000000000009</v>
      </c>
      <c r="AU27" s="31">
        <v>1018.3</v>
      </c>
      <c r="AV27" s="31" t="s">
        <v>120</v>
      </c>
      <c r="AW27" s="43">
        <v>910</v>
      </c>
      <c r="AX27" s="31">
        <v>0</v>
      </c>
      <c r="AY27" s="31">
        <v>0</v>
      </c>
      <c r="AZ27" s="31">
        <v>0</v>
      </c>
      <c r="BA27" s="43">
        <v>910</v>
      </c>
      <c r="BB27" s="43">
        <v>2005</v>
      </c>
      <c r="BC27" s="32" t="s">
        <v>123</v>
      </c>
      <c r="BD27" s="43">
        <v>910</v>
      </c>
      <c r="BE27" s="31" t="s">
        <v>120</v>
      </c>
      <c r="BF27" s="43">
        <f>380.88+314.2</f>
        <v>695.07999999999993</v>
      </c>
      <c r="BG27" s="51">
        <v>2015</v>
      </c>
      <c r="BH27" s="50">
        <v>3</v>
      </c>
      <c r="BI27" s="50" t="s">
        <v>120</v>
      </c>
      <c r="BJ27" s="32" t="s">
        <v>124</v>
      </c>
      <c r="BK27" s="54">
        <v>3</v>
      </c>
      <c r="BL27" s="49">
        <v>2106</v>
      </c>
      <c r="BM27" s="50" t="s">
        <v>120</v>
      </c>
      <c r="BN27" s="32" t="s">
        <v>124</v>
      </c>
      <c r="BO27" s="54">
        <v>648</v>
      </c>
      <c r="BP27" s="50" t="s">
        <v>120</v>
      </c>
      <c r="BQ27" s="32" t="s">
        <v>124</v>
      </c>
      <c r="BR27" s="54">
        <v>570</v>
      </c>
      <c r="BS27" s="50" t="s">
        <v>120</v>
      </c>
      <c r="BT27" s="32" t="s">
        <v>124</v>
      </c>
      <c r="BU27" s="54">
        <v>555</v>
      </c>
      <c r="BV27" s="50" t="s">
        <v>120</v>
      </c>
      <c r="BW27" s="31" t="s">
        <v>124</v>
      </c>
      <c r="BX27" s="54">
        <v>855</v>
      </c>
      <c r="BY27" s="50" t="s">
        <v>120</v>
      </c>
      <c r="BZ27" s="31" t="s">
        <v>125</v>
      </c>
      <c r="CA27" s="50">
        <v>0</v>
      </c>
      <c r="CB27" s="50">
        <v>0</v>
      </c>
      <c r="CC27" s="50" t="s">
        <v>120</v>
      </c>
      <c r="CD27" s="50">
        <v>3</v>
      </c>
      <c r="CE27" s="55">
        <v>0</v>
      </c>
      <c r="CF27" s="55">
        <v>0</v>
      </c>
      <c r="CG27" s="56">
        <v>3</v>
      </c>
      <c r="CH27" s="54">
        <v>0</v>
      </c>
      <c r="CI27" s="54">
        <v>0</v>
      </c>
      <c r="CJ27" s="50">
        <v>0</v>
      </c>
      <c r="CK27" s="50">
        <v>0</v>
      </c>
      <c r="CL27" s="54">
        <v>9</v>
      </c>
      <c r="CM27" s="50">
        <v>2011</v>
      </c>
      <c r="CN27" s="32" t="s">
        <v>126</v>
      </c>
      <c r="CO27" s="31" t="s">
        <v>127</v>
      </c>
      <c r="CP27" s="54" t="s">
        <v>120</v>
      </c>
      <c r="CQ27" s="50" t="s">
        <v>120</v>
      </c>
      <c r="CR27" s="32" t="s">
        <v>128</v>
      </c>
    </row>
    <row r="28" spans="1:96" ht="94.5" x14ac:dyDescent="0.25">
      <c r="A28" s="65">
        <f t="shared" si="2"/>
        <v>22</v>
      </c>
      <c r="B28" s="65"/>
      <c r="C28" s="31" t="s">
        <v>200</v>
      </c>
      <c r="D28" s="31">
        <v>31</v>
      </c>
      <c r="E28" s="31">
        <v>14440</v>
      </c>
      <c r="F28" s="31" t="s">
        <v>118</v>
      </c>
      <c r="G28" s="31" t="s">
        <v>201</v>
      </c>
      <c r="H28" s="31" t="s">
        <v>202</v>
      </c>
      <c r="I28" s="31">
        <v>18477.8</v>
      </c>
      <c r="J28" s="31">
        <v>90</v>
      </c>
      <c r="K28" s="31" t="s">
        <v>119</v>
      </c>
      <c r="L28" s="31">
        <v>374</v>
      </c>
      <c r="M28" s="31">
        <v>1036</v>
      </c>
      <c r="N28" s="31">
        <v>376</v>
      </c>
      <c r="O28" s="32">
        <f t="shared" si="0"/>
        <v>26601.469999999998</v>
      </c>
      <c r="P28" s="32">
        <f t="shared" si="1"/>
        <v>20658.23</v>
      </c>
      <c r="Q28" s="31">
        <v>19620.75</v>
      </c>
      <c r="R28" s="31">
        <v>1037.48</v>
      </c>
      <c r="S28" s="31">
        <v>0</v>
      </c>
      <c r="T28" s="31">
        <v>5894.78</v>
      </c>
      <c r="U28" s="31">
        <v>48.46</v>
      </c>
      <c r="V28" s="31">
        <v>9</v>
      </c>
      <c r="W28" s="31">
        <v>11</v>
      </c>
      <c r="X28" s="50">
        <v>1993</v>
      </c>
      <c r="Y28" s="31" t="s">
        <v>120</v>
      </c>
      <c r="Z28" s="51">
        <v>2016</v>
      </c>
      <c r="AA28" s="31" t="s">
        <v>121</v>
      </c>
      <c r="AB28" s="31">
        <v>15</v>
      </c>
      <c r="AC28" s="32" t="s">
        <v>120</v>
      </c>
      <c r="AD28" s="32" t="s">
        <v>120</v>
      </c>
      <c r="AE28" s="32" t="s">
        <v>120</v>
      </c>
      <c r="AF28" s="31" t="s">
        <v>122</v>
      </c>
      <c r="AG28" s="31">
        <v>11914</v>
      </c>
      <c r="AH28" s="31">
        <v>0</v>
      </c>
      <c r="AI28" s="31">
        <v>0</v>
      </c>
      <c r="AJ28" s="32">
        <v>0</v>
      </c>
      <c r="AK28" s="31">
        <v>11914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344</v>
      </c>
      <c r="AR28" s="31">
        <v>385</v>
      </c>
      <c r="AS28" s="31">
        <v>0</v>
      </c>
      <c r="AT28" s="31">
        <f>5867.8-AU28</f>
        <v>2347.1200000000003</v>
      </c>
      <c r="AU28" s="31">
        <v>3520.68</v>
      </c>
      <c r="AV28" s="31" t="s">
        <v>120</v>
      </c>
      <c r="AW28" s="43">
        <v>3029.4</v>
      </c>
      <c r="AX28" s="31">
        <v>0</v>
      </c>
      <c r="AY28" s="31">
        <v>0</v>
      </c>
      <c r="AZ28" s="31">
        <v>0</v>
      </c>
      <c r="BA28" s="43">
        <v>3029.4</v>
      </c>
      <c r="BB28" s="43" t="s">
        <v>203</v>
      </c>
      <c r="BC28" s="32" t="s">
        <v>123</v>
      </c>
      <c r="BD28" s="43">
        <v>3029.4</v>
      </c>
      <c r="BE28" s="31" t="s">
        <v>120</v>
      </c>
      <c r="BF28" s="43">
        <f>1356.17+1225.13</f>
        <v>2581.3000000000002</v>
      </c>
      <c r="BG28" s="51">
        <v>2016</v>
      </c>
      <c r="BH28" s="50">
        <v>11</v>
      </c>
      <c r="BI28" s="50" t="s">
        <v>120</v>
      </c>
      <c r="BJ28" s="32" t="s">
        <v>124</v>
      </c>
      <c r="BK28" s="54">
        <v>11</v>
      </c>
      <c r="BL28" s="49">
        <v>7722</v>
      </c>
      <c r="BM28" s="50" t="s">
        <v>120</v>
      </c>
      <c r="BN28" s="32" t="s">
        <v>124</v>
      </c>
      <c r="BO28" s="54">
        <v>2376</v>
      </c>
      <c r="BP28" s="50" t="s">
        <v>120</v>
      </c>
      <c r="BQ28" s="32" t="s">
        <v>124</v>
      </c>
      <c r="BR28" s="54">
        <v>2090</v>
      </c>
      <c r="BS28" s="50" t="s">
        <v>120</v>
      </c>
      <c r="BT28" s="32" t="s">
        <v>124</v>
      </c>
      <c r="BU28" s="54">
        <v>2035</v>
      </c>
      <c r="BV28" s="50" t="s">
        <v>120</v>
      </c>
      <c r="BW28" s="31" t="s">
        <v>124</v>
      </c>
      <c r="BX28" s="54">
        <v>3135</v>
      </c>
      <c r="BY28" s="50" t="s">
        <v>120</v>
      </c>
      <c r="BZ28" s="31" t="s">
        <v>125</v>
      </c>
      <c r="CA28" s="50">
        <v>0</v>
      </c>
      <c r="CB28" s="50">
        <v>0</v>
      </c>
      <c r="CC28" s="50" t="s">
        <v>120</v>
      </c>
      <c r="CD28" s="50">
        <v>11</v>
      </c>
      <c r="CE28" s="55">
        <v>0</v>
      </c>
      <c r="CF28" s="55">
        <v>0</v>
      </c>
      <c r="CG28" s="56">
        <v>2</v>
      </c>
      <c r="CH28" s="54">
        <v>9</v>
      </c>
      <c r="CI28" s="54">
        <v>0</v>
      </c>
      <c r="CJ28" s="50">
        <v>0</v>
      </c>
      <c r="CK28" s="50">
        <v>0</v>
      </c>
      <c r="CL28" s="54">
        <v>9</v>
      </c>
      <c r="CM28" s="50">
        <v>2011</v>
      </c>
      <c r="CN28" s="32" t="s">
        <v>126</v>
      </c>
      <c r="CO28" s="31" t="s">
        <v>127</v>
      </c>
      <c r="CP28" s="54" t="s">
        <v>120</v>
      </c>
      <c r="CQ28" s="50" t="s">
        <v>120</v>
      </c>
      <c r="CR28" s="32" t="s">
        <v>128</v>
      </c>
    </row>
    <row r="29" spans="1:96" ht="15.75" x14ac:dyDescent="0.25">
      <c r="A29" s="66">
        <f t="shared" si="2"/>
        <v>23</v>
      </c>
      <c r="B29" s="66"/>
      <c r="C29" s="64"/>
      <c r="D29" s="58"/>
      <c r="E29" s="58"/>
      <c r="F29" s="57"/>
      <c r="G29" s="57"/>
      <c r="H29" s="57"/>
      <c r="I29" s="57">
        <f>SUM(I7:I28)</f>
        <v>153111.80000000002</v>
      </c>
      <c r="J29" s="57"/>
      <c r="K29" s="58"/>
      <c r="L29" s="59">
        <f>SUM(L7:L28)</f>
        <v>2881</v>
      </c>
      <c r="M29" s="59">
        <f>SUM(M7:M28)</f>
        <v>7909</v>
      </c>
      <c r="N29" s="43">
        <f>SUM(N7:N28)</f>
        <v>2893</v>
      </c>
      <c r="O29" s="59">
        <f>SUM(O7:O28)</f>
        <v>211767.38000000003</v>
      </c>
      <c r="P29" s="59">
        <f>SUM(P7:P28)</f>
        <v>163028.69</v>
      </c>
      <c r="Q29" s="59">
        <f>SUM(Q7:Q28)</f>
        <v>156342.45000000001</v>
      </c>
      <c r="R29" s="59">
        <f>SUM(R7:R28)</f>
        <v>6686.24</v>
      </c>
      <c r="S29" s="43">
        <f>SUM(S7:S28)</f>
        <v>0</v>
      </c>
      <c r="T29" s="59">
        <f>SUM(T7:T28)</f>
        <v>47248.35</v>
      </c>
      <c r="U29" s="59">
        <f>SUM(U7:U28)</f>
        <v>1490.3400000000001</v>
      </c>
      <c r="V29" s="59"/>
      <c r="W29" s="59">
        <f>SUM(W7:W28)</f>
        <v>87</v>
      </c>
      <c r="X29" s="60"/>
      <c r="Y29" s="57"/>
      <c r="Z29" s="60"/>
      <c r="AA29" s="57"/>
      <c r="AB29" s="57"/>
      <c r="AC29" s="57"/>
      <c r="AD29" s="57"/>
      <c r="AE29" s="57"/>
      <c r="AF29" s="57"/>
      <c r="AG29" s="59">
        <f>SUM(AG7:AG28)</f>
        <v>123752</v>
      </c>
      <c r="AH29" s="59" t="e">
        <f>SUM(#REF!)</f>
        <v>#REF!</v>
      </c>
      <c r="AI29" s="43">
        <f>SUM(AI7:AI28)</f>
        <v>0</v>
      </c>
      <c r="AJ29" s="43">
        <f>SUM(AJ7:AJ28)</f>
        <v>0</v>
      </c>
      <c r="AK29" s="59">
        <f>SUM(AK7:AK28)</f>
        <v>123752</v>
      </c>
      <c r="AL29" s="59">
        <f>SUM(AL7:AL28)</f>
        <v>0</v>
      </c>
      <c r="AM29" s="59">
        <f>SUM(AM7:AM28)</f>
        <v>0</v>
      </c>
      <c r="AN29" s="59">
        <f>SUM(AN7:AN28)</f>
        <v>0</v>
      </c>
      <c r="AO29" s="59">
        <f>SUM(AO7:AO28)</f>
        <v>0</v>
      </c>
      <c r="AP29" s="59">
        <f>SUM(AP7:AP28)</f>
        <v>0</v>
      </c>
      <c r="AQ29" s="59">
        <f>SUM(AQ7:AQ28)</f>
        <v>2832</v>
      </c>
      <c r="AR29" s="59">
        <f>SUM(AR7:AR28)</f>
        <v>3090</v>
      </c>
      <c r="AS29" s="59">
        <f>SUM(AS7:AS28)</f>
        <v>24</v>
      </c>
      <c r="AT29" s="43">
        <f>SUM(AT7:AT28)</f>
        <v>19326.260000000002</v>
      </c>
      <c r="AU29" s="43">
        <f>SUM(AU7:AU28)</f>
        <v>25359.14</v>
      </c>
      <c r="AV29" s="57"/>
      <c r="AW29" s="43">
        <f>SUM(AW7:AW28)</f>
        <v>24408.400000000001</v>
      </c>
      <c r="AX29" s="59">
        <f>SUM(AX7:AX28)</f>
        <v>0</v>
      </c>
      <c r="AY29" s="59">
        <f>SUM(AY7:AY28)</f>
        <v>0</v>
      </c>
      <c r="AZ29" s="59">
        <f>SUM(AZ7:AZ28)</f>
        <v>0</v>
      </c>
      <c r="BA29" s="43">
        <f>SUM(BA7:BA28)</f>
        <v>24408.400000000001</v>
      </c>
      <c r="BB29" s="58"/>
      <c r="BC29" s="57"/>
      <c r="BD29" s="43">
        <f>SUM(BD7:BD28)</f>
        <v>24408.400000000001</v>
      </c>
      <c r="BE29" s="57"/>
      <c r="BF29" s="59">
        <f>SUM(BF7:BF28)</f>
        <v>20241.570000000003</v>
      </c>
      <c r="BG29" s="60"/>
      <c r="BH29" s="61">
        <f>SUM(BH7:BH28)</f>
        <v>87</v>
      </c>
      <c r="BI29" s="62"/>
      <c r="BJ29" s="62"/>
      <c r="BK29" s="61">
        <f>SUM(BK7:BK28)</f>
        <v>84</v>
      </c>
      <c r="BL29" s="49">
        <f>SUM(BL7:BL28)</f>
        <v>61674</v>
      </c>
      <c r="BM29" s="62"/>
      <c r="BN29" s="62"/>
      <c r="BO29" s="54">
        <f>SUM(BO7:BO28)</f>
        <v>18792</v>
      </c>
      <c r="BP29" s="62"/>
      <c r="BQ29" s="62"/>
      <c r="BR29" s="54">
        <f>SUM(BR7:BR28)</f>
        <v>16720</v>
      </c>
      <c r="BS29" s="62"/>
      <c r="BT29" s="62"/>
      <c r="BU29" s="61">
        <f>SUM(BU7:BU28)</f>
        <v>16095</v>
      </c>
      <c r="BV29" s="62"/>
      <c r="BW29" s="63"/>
      <c r="BX29" s="61">
        <f>SUM(BX7:BX28)</f>
        <v>22795</v>
      </c>
      <c r="BY29" s="62"/>
      <c r="BZ29" s="63"/>
      <c r="CA29" s="54">
        <f>SUM(CA7:CA28)</f>
        <v>0</v>
      </c>
      <c r="CB29" s="54">
        <f>SUM(CB7:CB28)</f>
        <v>0</v>
      </c>
      <c r="CC29" s="54"/>
      <c r="CD29" s="54">
        <f>SUM(CD7:CD28)</f>
        <v>87</v>
      </c>
      <c r="CE29" s="54">
        <f>SUM(CE7:CE28)</f>
        <v>0</v>
      </c>
      <c r="CF29" s="54">
        <f>SUM(CF7:CF28)</f>
        <v>0</v>
      </c>
      <c r="CG29" s="54">
        <f>SUM(CG7:CG28)</f>
        <v>24</v>
      </c>
      <c r="CH29" s="54">
        <f>SUM(CH7:CH28)</f>
        <v>56</v>
      </c>
      <c r="CI29" s="54">
        <f>SUM(CI7:CI28)</f>
        <v>7</v>
      </c>
      <c r="CJ29" s="54">
        <f>SUM(CJ7:CJ28)</f>
        <v>0</v>
      </c>
      <c r="CK29" s="54">
        <f>SUM(CK7:CK28)</f>
        <v>0</v>
      </c>
      <c r="CL29" s="62"/>
      <c r="CM29" s="62"/>
      <c r="CN29" s="62"/>
      <c r="CO29" s="62"/>
      <c r="CP29" s="62"/>
      <c r="CQ29" s="50"/>
      <c r="CR29" s="50"/>
    </row>
  </sheetData>
  <mergeCells count="74">
    <mergeCell ref="CB3:CB4"/>
    <mergeCell ref="CC3:CC4"/>
    <mergeCell ref="CD3:CK3"/>
    <mergeCell ref="CL3:CL4"/>
    <mergeCell ref="CM3:CM4"/>
    <mergeCell ref="CN3:CN4"/>
    <mergeCell ref="BV3:BV4"/>
    <mergeCell ref="BW3:BW4"/>
    <mergeCell ref="BX3:BX4"/>
    <mergeCell ref="BY3:BY4"/>
    <mergeCell ref="BZ3:BZ4"/>
    <mergeCell ref="CA3:CA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G3:AU3"/>
    <mergeCell ref="AW3:BA3"/>
    <mergeCell ref="BB3:BB4"/>
    <mergeCell ref="BC3:BC4"/>
    <mergeCell ref="BD3:BD4"/>
    <mergeCell ref="BE3:BE4"/>
    <mergeCell ref="X3:X4"/>
    <mergeCell ref="Y3:Y4"/>
    <mergeCell ref="Z3:Z4"/>
    <mergeCell ref="AA3:AA4"/>
    <mergeCell ref="AB3:AE3"/>
    <mergeCell ref="AF3:AF4"/>
    <mergeCell ref="O3:O4"/>
    <mergeCell ref="P3:S3"/>
    <mergeCell ref="T3:T4"/>
    <mergeCell ref="U3:U4"/>
    <mergeCell ref="V3:V4"/>
    <mergeCell ref="W3:W4"/>
    <mergeCell ref="H3:H4"/>
    <mergeCell ref="J3:J4"/>
    <mergeCell ref="K3:K4"/>
    <mergeCell ref="L3:L4"/>
    <mergeCell ref="M3:M4"/>
    <mergeCell ref="N3:N4"/>
    <mergeCell ref="CP2:CP4"/>
    <mergeCell ref="CQ2:CQ4"/>
    <mergeCell ref="CR2:CR4"/>
    <mergeCell ref="A3:A4"/>
    <mergeCell ref="B3:B4"/>
    <mergeCell ref="C3:C4"/>
    <mergeCell ref="D3:D4"/>
    <mergeCell ref="E3:E4"/>
    <mergeCell ref="F3:F4"/>
    <mergeCell ref="G3:G4"/>
    <mergeCell ref="BN2:BS2"/>
    <mergeCell ref="BT2:BV2"/>
    <mergeCell ref="BW2:BY2"/>
    <mergeCell ref="BZ2:CC2"/>
    <mergeCell ref="CD2:CM2"/>
    <mergeCell ref="CO2:CO4"/>
    <mergeCell ref="BR3:BR4"/>
    <mergeCell ref="BS3:BS4"/>
    <mergeCell ref="BT3:BT4"/>
    <mergeCell ref="BU3:BU4"/>
    <mergeCell ref="AF2:AU2"/>
    <mergeCell ref="AW2:BB2"/>
    <mergeCell ref="BC2:BE2"/>
    <mergeCell ref="BF2:BG2"/>
    <mergeCell ref="BH2:BI2"/>
    <mergeCell ref="BJ2:BM2"/>
  </mergeCells>
  <dataValidations count="1">
    <dataValidation allowBlank="1" showErrorMessage="1" sqref="CO1:CR3 BD3:CR4 BD5:BI5 BE7:BE28 BI7:BI28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2018-01-22T08:18:30Z</dcterms:modified>
</cp:coreProperties>
</file>